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4ef6c6311765864/Dokumen/"/>
    </mc:Choice>
  </mc:AlternateContent>
  <xr:revisionPtr revIDLastSave="591" documentId="8_{33C24923-4B27-42DE-A6EC-55CD8D821364}" xr6:coauthVersionLast="47" xr6:coauthVersionMax="47" xr10:uidLastSave="{D41E16B9-929C-4D11-AF2D-87360959B435}"/>
  <bookViews>
    <workbookView xWindow="-120" yWindow="-120" windowWidth="20730" windowHeight="11760" activeTab="5" xr2:uid="{00000000-000D-0000-FFFF-FFFF00000000}"/>
  </bookViews>
  <sheets>
    <sheet name="preprocessing" sheetId="14" r:id="rId1"/>
    <sheet name="TF-IDF" sheetId="3" r:id="rId2"/>
    <sheet name="SVM" sheetId="12" r:id="rId3"/>
    <sheet name="Information Gain" sheetId="1" r:id="rId4"/>
    <sheet name="Chi-Square" sheetId="15" r:id="rId5"/>
    <sheet name="Mutual Information" sheetId="16" r:id="rId6"/>
    <sheet name="SVM-Information Gain" sheetId="13" r:id="rId7"/>
    <sheet name="SVM-Chi Square" sheetId="17" r:id="rId8"/>
    <sheet name="SVM-Mutual Information" sheetId="18" r:id="rId9"/>
    <sheet name="Sheet1" sheetId="1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3" i="16" l="1"/>
  <c r="J113" i="16"/>
  <c r="K113" i="16" s="1"/>
  <c r="L112" i="16"/>
  <c r="M112" i="16" s="1"/>
  <c r="J112" i="16"/>
  <c r="H112" i="16"/>
  <c r="F112" i="16"/>
  <c r="L111" i="16"/>
  <c r="J111" i="16"/>
  <c r="K111" i="16" s="1"/>
  <c r="H111" i="16"/>
  <c r="F111" i="16"/>
  <c r="L110" i="16"/>
  <c r="J110" i="16"/>
  <c r="K110" i="16" s="1"/>
  <c r="H110" i="16"/>
  <c r="F110" i="16"/>
  <c r="L109" i="16"/>
  <c r="M109" i="16" s="1"/>
  <c r="J109" i="16"/>
  <c r="K109" i="16" s="1"/>
  <c r="H109" i="16"/>
  <c r="F109" i="16"/>
  <c r="L108" i="16"/>
  <c r="J108" i="16"/>
  <c r="K108" i="16" s="1"/>
  <c r="H108" i="16"/>
  <c r="F108" i="16"/>
  <c r="L107" i="16"/>
  <c r="J107" i="16"/>
  <c r="K107" i="16" s="1"/>
  <c r="H107" i="16"/>
  <c r="F107" i="16"/>
  <c r="L106" i="16"/>
  <c r="J106" i="16"/>
  <c r="K106" i="16" s="1"/>
  <c r="H106" i="16"/>
  <c r="F106" i="16"/>
  <c r="L105" i="16"/>
  <c r="J105" i="16"/>
  <c r="K105" i="16" s="1"/>
  <c r="H105" i="16"/>
  <c r="F105" i="16"/>
  <c r="L104" i="16"/>
  <c r="M104" i="16" s="1"/>
  <c r="J104" i="16"/>
  <c r="K104" i="16" s="1"/>
  <c r="H104" i="16"/>
  <c r="F104" i="16"/>
  <c r="L103" i="16"/>
  <c r="J103" i="16"/>
  <c r="K103" i="16" s="1"/>
  <c r="H103" i="16"/>
  <c r="L102" i="16"/>
  <c r="J102" i="16"/>
  <c r="K102" i="16" s="1"/>
  <c r="H102" i="16"/>
  <c r="F102" i="16"/>
  <c r="L101" i="16"/>
  <c r="J101" i="16"/>
  <c r="K101" i="16" s="1"/>
  <c r="H101" i="16"/>
  <c r="F101" i="16"/>
  <c r="L100" i="16"/>
  <c r="J100" i="16"/>
  <c r="K100" i="16" s="1"/>
  <c r="H100" i="16"/>
  <c r="F100" i="16"/>
  <c r="L99" i="16"/>
  <c r="J99" i="16"/>
  <c r="K99" i="16" s="1"/>
  <c r="H99" i="16"/>
  <c r="F99" i="16"/>
  <c r="L98" i="16"/>
  <c r="M98" i="16" s="1"/>
  <c r="J98" i="16"/>
  <c r="K98" i="16" s="1"/>
  <c r="H98" i="16"/>
  <c r="F98" i="16"/>
  <c r="L97" i="16"/>
  <c r="M97" i="16" s="1"/>
  <c r="J97" i="16"/>
  <c r="H97" i="16"/>
  <c r="F97" i="16"/>
  <c r="L96" i="16"/>
  <c r="M96" i="16" s="1"/>
  <c r="J96" i="16"/>
  <c r="H96" i="16"/>
  <c r="F96" i="16"/>
  <c r="L95" i="16"/>
  <c r="M95" i="16" s="1"/>
  <c r="J95" i="16"/>
  <c r="K95" i="16" s="1"/>
  <c r="H95" i="16"/>
  <c r="F95" i="16"/>
  <c r="L94" i="16"/>
  <c r="J94" i="16"/>
  <c r="K94" i="16" s="1"/>
  <c r="H94" i="16"/>
  <c r="F94" i="16"/>
  <c r="L93" i="16"/>
  <c r="M93" i="16" s="1"/>
  <c r="J93" i="16"/>
  <c r="H93" i="16"/>
  <c r="F93" i="16"/>
  <c r="L92" i="16"/>
  <c r="J92" i="16"/>
  <c r="K92" i="16" s="1"/>
  <c r="H92" i="16"/>
  <c r="F92" i="16"/>
  <c r="L91" i="16"/>
  <c r="M91" i="16" s="1"/>
  <c r="J91" i="16"/>
  <c r="H91" i="16"/>
  <c r="F91" i="16"/>
  <c r="L90" i="16"/>
  <c r="M90" i="16" s="1"/>
  <c r="J90" i="16"/>
  <c r="H90" i="16"/>
  <c r="F90" i="16"/>
  <c r="L89" i="16"/>
  <c r="J89" i="16"/>
  <c r="K89" i="16" s="1"/>
  <c r="H89" i="16"/>
  <c r="F89" i="16"/>
  <c r="L88" i="16"/>
  <c r="J88" i="16"/>
  <c r="K88" i="16" s="1"/>
  <c r="H88" i="16"/>
  <c r="F88" i="16"/>
  <c r="L87" i="16"/>
  <c r="M87" i="16" s="1"/>
  <c r="J87" i="16"/>
  <c r="H87" i="16"/>
  <c r="F87" i="16"/>
  <c r="L86" i="16"/>
  <c r="J86" i="16"/>
  <c r="K86" i="16" s="1"/>
  <c r="H86" i="16"/>
  <c r="F86" i="16"/>
  <c r="L85" i="16"/>
  <c r="J85" i="16"/>
  <c r="H85" i="16"/>
  <c r="F85" i="16"/>
  <c r="L84" i="16"/>
  <c r="J84" i="16"/>
  <c r="K84" i="16" s="1"/>
  <c r="H84" i="16"/>
  <c r="F84" i="16"/>
  <c r="L83" i="16"/>
  <c r="J83" i="16"/>
  <c r="K83" i="16" s="1"/>
  <c r="H83" i="16"/>
  <c r="F83" i="16"/>
  <c r="L82" i="16"/>
  <c r="M82" i="16" s="1"/>
  <c r="J82" i="16"/>
  <c r="H82" i="16"/>
  <c r="F82" i="16"/>
  <c r="L81" i="16"/>
  <c r="M81" i="16" s="1"/>
  <c r="J81" i="16"/>
  <c r="H81" i="16"/>
  <c r="F81" i="16"/>
  <c r="L80" i="16"/>
  <c r="M80" i="16" s="1"/>
  <c r="J80" i="16"/>
  <c r="H80" i="16"/>
  <c r="F80" i="16"/>
  <c r="L79" i="16"/>
  <c r="M79" i="16" s="1"/>
  <c r="J79" i="16"/>
  <c r="K79" i="16" s="1"/>
  <c r="H79" i="16"/>
  <c r="F79" i="16"/>
  <c r="L78" i="16"/>
  <c r="J78" i="16"/>
  <c r="H78" i="16"/>
  <c r="F78" i="16"/>
  <c r="L77" i="16"/>
  <c r="J77" i="16"/>
  <c r="K77" i="16" s="1"/>
  <c r="H77" i="16"/>
  <c r="F77" i="16"/>
  <c r="L76" i="16"/>
  <c r="J76" i="16"/>
  <c r="K76" i="16" s="1"/>
  <c r="H76" i="16"/>
  <c r="F76" i="16"/>
  <c r="L75" i="16"/>
  <c r="J75" i="16"/>
  <c r="K75" i="16" s="1"/>
  <c r="H75" i="16"/>
  <c r="F75" i="16"/>
  <c r="L74" i="16"/>
  <c r="M74" i="16" s="1"/>
  <c r="J74" i="16"/>
  <c r="H74" i="16"/>
  <c r="F74" i="16"/>
  <c r="L73" i="16"/>
  <c r="M73" i="16" s="1"/>
  <c r="J73" i="16"/>
  <c r="H73" i="16"/>
  <c r="F73" i="16"/>
  <c r="L72" i="16"/>
  <c r="M72" i="16" s="1"/>
  <c r="J72" i="16"/>
  <c r="K72" i="16" s="1"/>
  <c r="H72" i="16"/>
  <c r="F72" i="16"/>
  <c r="L71" i="16"/>
  <c r="J71" i="16"/>
  <c r="K71" i="16" s="1"/>
  <c r="H71" i="16"/>
  <c r="F71" i="16"/>
  <c r="L70" i="16"/>
  <c r="M70" i="16" s="1"/>
  <c r="J70" i="16"/>
  <c r="K70" i="16" s="1"/>
  <c r="H70" i="16"/>
  <c r="F70" i="16"/>
  <c r="L69" i="16"/>
  <c r="M69" i="16" s="1"/>
  <c r="J69" i="16"/>
  <c r="K69" i="16" s="1"/>
  <c r="H69" i="16"/>
  <c r="F69" i="16"/>
  <c r="L68" i="16"/>
  <c r="M68" i="16" s="1"/>
  <c r="J68" i="16"/>
  <c r="K68" i="16" s="1"/>
  <c r="H68" i="16"/>
  <c r="F68" i="16"/>
  <c r="L67" i="16"/>
  <c r="M67" i="16" s="1"/>
  <c r="J67" i="16"/>
  <c r="H67" i="16"/>
  <c r="F67" i="16"/>
  <c r="L66" i="16"/>
  <c r="M66" i="16" s="1"/>
  <c r="J66" i="16"/>
  <c r="K66" i="16" s="1"/>
  <c r="H66" i="16"/>
  <c r="F66" i="16"/>
  <c r="L65" i="16"/>
  <c r="J65" i="16"/>
  <c r="K65" i="16" s="1"/>
  <c r="H65" i="16"/>
  <c r="F65" i="16"/>
  <c r="L64" i="16"/>
  <c r="J64" i="16"/>
  <c r="K64" i="16" s="1"/>
  <c r="H64" i="16"/>
  <c r="F64" i="16"/>
  <c r="L63" i="16"/>
  <c r="M63" i="16" s="1"/>
  <c r="J63" i="16"/>
  <c r="H63" i="16"/>
  <c r="F63" i="16"/>
  <c r="L62" i="16"/>
  <c r="J62" i="16"/>
  <c r="H62" i="16"/>
  <c r="F62" i="16"/>
  <c r="L61" i="16"/>
  <c r="M61" i="16" s="1"/>
  <c r="J61" i="16"/>
  <c r="H61" i="16"/>
  <c r="F61" i="16"/>
  <c r="L60" i="16"/>
  <c r="M60" i="16" s="1"/>
  <c r="J60" i="16"/>
  <c r="H60" i="16"/>
  <c r="F60" i="16"/>
  <c r="L59" i="16"/>
  <c r="J59" i="16"/>
  <c r="K59" i="16" s="1"/>
  <c r="H59" i="16"/>
  <c r="F59" i="16"/>
  <c r="L58" i="16"/>
  <c r="J58" i="16"/>
  <c r="K58" i="16" s="1"/>
  <c r="H58" i="16"/>
  <c r="F58" i="16"/>
  <c r="L57" i="16"/>
  <c r="M57" i="16" s="1"/>
  <c r="J57" i="16"/>
  <c r="K57" i="16" s="1"/>
  <c r="H57" i="16"/>
  <c r="F57" i="16"/>
  <c r="L56" i="16"/>
  <c r="M56" i="16" s="1"/>
  <c r="J56" i="16"/>
  <c r="H56" i="16"/>
  <c r="F56" i="16"/>
  <c r="L55" i="16"/>
  <c r="M55" i="16" s="1"/>
  <c r="J55" i="16"/>
  <c r="H55" i="16"/>
  <c r="F55" i="16"/>
  <c r="L54" i="16"/>
  <c r="J54" i="16"/>
  <c r="K54" i="16" s="1"/>
  <c r="H54" i="16"/>
  <c r="F54" i="16"/>
  <c r="L53" i="16"/>
  <c r="J53" i="16"/>
  <c r="K53" i="16" s="1"/>
  <c r="H53" i="16"/>
  <c r="F53" i="16"/>
  <c r="L52" i="16"/>
  <c r="J52" i="16"/>
  <c r="H52" i="16"/>
  <c r="F52" i="16"/>
  <c r="L51" i="16"/>
  <c r="J51" i="16"/>
  <c r="H51" i="16"/>
  <c r="F51" i="16"/>
  <c r="L50" i="16"/>
  <c r="J50" i="16"/>
  <c r="K50" i="16" s="1"/>
  <c r="H50" i="16"/>
  <c r="F50" i="16"/>
  <c r="L49" i="16"/>
  <c r="M49" i="16" s="1"/>
  <c r="J49" i="16"/>
  <c r="H49" i="16"/>
  <c r="F49" i="16"/>
  <c r="L48" i="16"/>
  <c r="J48" i="16"/>
  <c r="H48" i="16"/>
  <c r="F48" i="16"/>
  <c r="L47" i="16"/>
  <c r="J47" i="16"/>
  <c r="K47" i="16" s="1"/>
  <c r="H47" i="16"/>
  <c r="F47" i="16"/>
  <c r="L46" i="16"/>
  <c r="J46" i="16"/>
  <c r="K46" i="16" s="1"/>
  <c r="H46" i="16"/>
  <c r="F46" i="16"/>
  <c r="L45" i="16"/>
  <c r="J45" i="16"/>
  <c r="H45" i="16"/>
  <c r="F45" i="16"/>
  <c r="L44" i="16"/>
  <c r="J44" i="16"/>
  <c r="H44" i="16"/>
  <c r="F44" i="16"/>
  <c r="D105" i="18"/>
  <c r="D120" i="18"/>
  <c r="D106" i="18"/>
  <c r="E25" i="18"/>
  <c r="F38" i="18" s="1"/>
  <c r="D25" i="18"/>
  <c r="E38" i="18" s="1"/>
  <c r="E24" i="18"/>
  <c r="F37" i="18" s="1"/>
  <c r="D24" i="18"/>
  <c r="D106" i="17"/>
  <c r="D105" i="17"/>
  <c r="E25" i="17"/>
  <c r="F38" i="17" s="1"/>
  <c r="D25" i="17"/>
  <c r="E38" i="17" s="1"/>
  <c r="E24" i="17"/>
  <c r="F37" i="17" s="1"/>
  <c r="D24" i="17"/>
  <c r="D106" i="13"/>
  <c r="D105" i="13"/>
  <c r="E25" i="13"/>
  <c r="F38" i="13" s="1"/>
  <c r="D25" i="13"/>
  <c r="E38" i="13" s="1"/>
  <c r="E24" i="13"/>
  <c r="F37" i="13" s="1"/>
  <c r="D24" i="13"/>
  <c r="S149" i="16"/>
  <c r="T149" i="16" s="1"/>
  <c r="S148" i="16"/>
  <c r="T148" i="16" s="1"/>
  <c r="S147" i="16"/>
  <c r="T147" i="16" s="1"/>
  <c r="S146" i="16"/>
  <c r="T146" i="16" s="1"/>
  <c r="S145" i="16"/>
  <c r="T145" i="16" s="1"/>
  <c r="S144" i="16"/>
  <c r="T144" i="16" s="1"/>
  <c r="S143" i="16"/>
  <c r="T143" i="16" s="1"/>
  <c r="S142" i="16"/>
  <c r="T142" i="16" s="1"/>
  <c r="S141" i="16"/>
  <c r="T141" i="16" s="1"/>
  <c r="S140" i="16"/>
  <c r="T140" i="16" s="1"/>
  <c r="S139" i="16"/>
  <c r="T139" i="16" s="1"/>
  <c r="S138" i="16"/>
  <c r="T138" i="16" s="1"/>
  <c r="S137" i="16"/>
  <c r="T137" i="16" s="1"/>
  <c r="S136" i="16"/>
  <c r="T136" i="16" s="1"/>
  <c r="S135" i="16"/>
  <c r="T135" i="16" s="1"/>
  <c r="S134" i="16"/>
  <c r="T134" i="16" s="1"/>
  <c r="S133" i="16"/>
  <c r="T133" i="16" s="1"/>
  <c r="S132" i="16"/>
  <c r="T132" i="16" s="1"/>
  <c r="S131" i="16"/>
  <c r="T131" i="16" s="1"/>
  <c r="S130" i="16"/>
  <c r="T130" i="16" s="1"/>
  <c r="S129" i="16"/>
  <c r="T129" i="16" s="1"/>
  <c r="S128" i="16"/>
  <c r="T128" i="16" s="1"/>
  <c r="S127" i="16"/>
  <c r="T127" i="16" s="1"/>
  <c r="S126" i="16"/>
  <c r="T126" i="16" s="1"/>
  <c r="S125" i="16"/>
  <c r="T125" i="16" s="1"/>
  <c r="S149" i="15"/>
  <c r="T149" i="15" s="1"/>
  <c r="U149" i="15" s="1"/>
  <c r="S148" i="15"/>
  <c r="T148" i="15" s="1"/>
  <c r="AG148" i="15" s="1"/>
  <c r="S147" i="15"/>
  <c r="T147" i="15" s="1"/>
  <c r="Y147" i="15" s="1"/>
  <c r="S146" i="15"/>
  <c r="T146" i="15" s="1"/>
  <c r="S145" i="15"/>
  <c r="T145" i="15" s="1"/>
  <c r="S144" i="15"/>
  <c r="T144" i="15" s="1"/>
  <c r="AE144" i="15" s="1"/>
  <c r="S143" i="15"/>
  <c r="T143" i="15" s="1"/>
  <c r="AC143" i="15" s="1"/>
  <c r="S142" i="15"/>
  <c r="T142" i="15" s="1"/>
  <c r="S141" i="15"/>
  <c r="T141" i="15" s="1"/>
  <c r="Z141" i="15" s="1"/>
  <c r="S140" i="15"/>
  <c r="T140" i="15" s="1"/>
  <c r="AH140" i="15" s="1"/>
  <c r="S139" i="15"/>
  <c r="T139" i="15" s="1"/>
  <c r="AA139" i="15" s="1"/>
  <c r="S138" i="15"/>
  <c r="T138" i="15" s="1"/>
  <c r="AH138" i="15" s="1"/>
  <c r="S137" i="15"/>
  <c r="T137" i="15" s="1"/>
  <c r="S136" i="15"/>
  <c r="T136" i="15" s="1"/>
  <c r="W136" i="15" s="1"/>
  <c r="S135" i="15"/>
  <c r="T135" i="15" s="1"/>
  <c r="AC135" i="15" s="1"/>
  <c r="S134" i="15"/>
  <c r="T134" i="15" s="1"/>
  <c r="S133" i="15"/>
  <c r="T133" i="15" s="1"/>
  <c r="AI133" i="15" s="1"/>
  <c r="S132" i="15"/>
  <c r="T132" i="15" s="1"/>
  <c r="X132" i="15" s="1"/>
  <c r="S131" i="15"/>
  <c r="T131" i="15" s="1"/>
  <c r="S130" i="15"/>
  <c r="T130" i="15" s="1"/>
  <c r="S129" i="15"/>
  <c r="T129" i="15" s="1"/>
  <c r="AD129" i="15" s="1"/>
  <c r="S128" i="15"/>
  <c r="T128" i="15" s="1"/>
  <c r="AG128" i="15" s="1"/>
  <c r="S127" i="15"/>
  <c r="T127" i="15" s="1"/>
  <c r="S126" i="15"/>
  <c r="T126" i="15" s="1"/>
  <c r="U126" i="15" s="1"/>
  <c r="S125" i="15"/>
  <c r="T125" i="15" s="1"/>
  <c r="V125" i="15" s="1"/>
  <c r="Z95" i="15"/>
  <c r="Y95" i="15"/>
  <c r="X95" i="15"/>
  <c r="S95" i="15"/>
  <c r="R95" i="15"/>
  <c r="Q95" i="15"/>
  <c r="U95" i="15" s="1"/>
  <c r="Z94" i="15"/>
  <c r="Y94" i="15"/>
  <c r="X94" i="15"/>
  <c r="S94" i="15"/>
  <c r="R94" i="15"/>
  <c r="Q94" i="15"/>
  <c r="U94" i="15" s="1"/>
  <c r="Z93" i="15"/>
  <c r="Y93" i="15"/>
  <c r="X93" i="15"/>
  <c r="S93" i="15"/>
  <c r="R93" i="15"/>
  <c r="Q93" i="15"/>
  <c r="U93" i="15" s="1"/>
  <c r="Z92" i="15"/>
  <c r="Y92" i="15"/>
  <c r="X92" i="15"/>
  <c r="S92" i="15"/>
  <c r="R92" i="15"/>
  <c r="Q92" i="15"/>
  <c r="U92" i="15" s="1"/>
  <c r="Z91" i="15"/>
  <c r="Y91" i="15"/>
  <c r="X91" i="15"/>
  <c r="S91" i="15"/>
  <c r="R91" i="15"/>
  <c r="Q91" i="15"/>
  <c r="U91" i="15" s="1"/>
  <c r="Z90" i="15"/>
  <c r="Y90" i="15"/>
  <c r="X90" i="15"/>
  <c r="S90" i="15"/>
  <c r="R90" i="15"/>
  <c r="Q90" i="15"/>
  <c r="U90" i="15" s="1"/>
  <c r="Z89" i="15"/>
  <c r="Y89" i="15"/>
  <c r="X89" i="15"/>
  <c r="S89" i="15"/>
  <c r="R89" i="15"/>
  <c r="Q89" i="15"/>
  <c r="U89" i="15" s="1"/>
  <c r="Z88" i="15"/>
  <c r="Y88" i="15"/>
  <c r="X88" i="15"/>
  <c r="S88" i="15"/>
  <c r="R88" i="15"/>
  <c r="Q88" i="15"/>
  <c r="U88" i="15" s="1"/>
  <c r="Z87" i="15"/>
  <c r="Y87" i="15"/>
  <c r="X87" i="15"/>
  <c r="S87" i="15"/>
  <c r="R87" i="15"/>
  <c r="Q87" i="15"/>
  <c r="U87" i="15" s="1"/>
  <c r="Z86" i="15"/>
  <c r="Y86" i="15"/>
  <c r="X86" i="15"/>
  <c r="S86" i="15"/>
  <c r="R86" i="15"/>
  <c r="Q86" i="15"/>
  <c r="U86" i="15" s="1"/>
  <c r="Z85" i="15"/>
  <c r="Y85" i="15"/>
  <c r="X85" i="15"/>
  <c r="S85" i="15"/>
  <c r="R85" i="15"/>
  <c r="Q85" i="15"/>
  <c r="U85" i="15" s="1"/>
  <c r="Z84" i="15"/>
  <c r="Y84" i="15"/>
  <c r="X84" i="15"/>
  <c r="S84" i="15"/>
  <c r="R84" i="15"/>
  <c r="Q84" i="15"/>
  <c r="U84" i="15" s="1"/>
  <c r="Z83" i="15"/>
  <c r="Y83" i="15"/>
  <c r="X83" i="15"/>
  <c r="S83" i="15"/>
  <c r="R83" i="15"/>
  <c r="Q83" i="15"/>
  <c r="U83" i="15" s="1"/>
  <c r="Z82" i="15"/>
  <c r="Y82" i="15"/>
  <c r="X82" i="15"/>
  <c r="S82" i="15"/>
  <c r="R82" i="15"/>
  <c r="Q82" i="15"/>
  <c r="U82" i="15" s="1"/>
  <c r="Z81" i="15"/>
  <c r="Y81" i="15"/>
  <c r="X81" i="15"/>
  <c r="S81" i="15"/>
  <c r="R81" i="15"/>
  <c r="Q81" i="15"/>
  <c r="U81" i="15" s="1"/>
  <c r="Z80" i="15"/>
  <c r="Y80" i="15"/>
  <c r="X80" i="15"/>
  <c r="S80" i="15"/>
  <c r="R80" i="15"/>
  <c r="Q80" i="15"/>
  <c r="U80" i="15" s="1"/>
  <c r="Z79" i="15"/>
  <c r="Y79" i="15"/>
  <c r="X79" i="15"/>
  <c r="S79" i="15"/>
  <c r="R79" i="15"/>
  <c r="Q79" i="15"/>
  <c r="U79" i="15" s="1"/>
  <c r="Z78" i="15"/>
  <c r="Y78" i="15"/>
  <c r="X78" i="15"/>
  <c r="S78" i="15"/>
  <c r="R78" i="15"/>
  <c r="Q78" i="15"/>
  <c r="U78" i="15" s="1"/>
  <c r="Z77" i="15"/>
  <c r="Y77" i="15"/>
  <c r="X77" i="15"/>
  <c r="S77" i="15"/>
  <c r="R77" i="15"/>
  <c r="Q77" i="15"/>
  <c r="U77" i="15" s="1"/>
  <c r="Z76" i="15"/>
  <c r="Y76" i="15"/>
  <c r="X76" i="15"/>
  <c r="S76" i="15"/>
  <c r="R76" i="15"/>
  <c r="Q76" i="15"/>
  <c r="U76" i="15" s="1"/>
  <c r="Z75" i="15"/>
  <c r="Y75" i="15"/>
  <c r="X75" i="15"/>
  <c r="S75" i="15"/>
  <c r="R75" i="15"/>
  <c r="Q75" i="15"/>
  <c r="U75" i="15" s="1"/>
  <c r="Z74" i="15"/>
  <c r="Y74" i="15"/>
  <c r="X74" i="15"/>
  <c r="S74" i="15"/>
  <c r="R74" i="15"/>
  <c r="Q74" i="15"/>
  <c r="U74" i="15" s="1"/>
  <c r="Z73" i="15"/>
  <c r="Y73" i="15"/>
  <c r="X73" i="15"/>
  <c r="S73" i="15"/>
  <c r="R73" i="15"/>
  <c r="Q73" i="15"/>
  <c r="U73" i="15" s="1"/>
  <c r="Z72" i="15"/>
  <c r="Y72" i="15"/>
  <c r="X72" i="15"/>
  <c r="S72" i="15"/>
  <c r="R72" i="15"/>
  <c r="Q72" i="15"/>
  <c r="U72" i="15" s="1"/>
  <c r="Z71" i="15"/>
  <c r="Y71" i="15"/>
  <c r="X71" i="15"/>
  <c r="S71" i="15"/>
  <c r="R71" i="15"/>
  <c r="Q71" i="15"/>
  <c r="U71" i="15" s="1"/>
  <c r="Z70" i="15"/>
  <c r="Y70" i="15"/>
  <c r="X70" i="15"/>
  <c r="S70" i="15"/>
  <c r="R70" i="15"/>
  <c r="Q70" i="15"/>
  <c r="U70" i="15" s="1"/>
  <c r="Z69" i="15"/>
  <c r="Y69" i="15"/>
  <c r="X69" i="15"/>
  <c r="S69" i="15"/>
  <c r="R69" i="15"/>
  <c r="Q69" i="15"/>
  <c r="U69" i="15" s="1"/>
  <c r="Z68" i="15"/>
  <c r="Y68" i="15"/>
  <c r="X68" i="15"/>
  <c r="S68" i="15"/>
  <c r="R68" i="15"/>
  <c r="Q68" i="15"/>
  <c r="U68" i="15" s="1"/>
  <c r="Z67" i="15"/>
  <c r="Y67" i="15"/>
  <c r="X67" i="15"/>
  <c r="S67" i="15"/>
  <c r="R67" i="15"/>
  <c r="Q67" i="15"/>
  <c r="U67" i="15" s="1"/>
  <c r="Z66" i="15"/>
  <c r="Y66" i="15"/>
  <c r="X66" i="15"/>
  <c r="S66" i="15"/>
  <c r="R66" i="15"/>
  <c r="Q66" i="15"/>
  <c r="U66" i="15" s="1"/>
  <c r="Z65" i="15"/>
  <c r="Y65" i="15"/>
  <c r="X65" i="15"/>
  <c r="S65" i="15"/>
  <c r="R65" i="15"/>
  <c r="Q65" i="15"/>
  <c r="U65" i="15" s="1"/>
  <c r="Z64" i="15"/>
  <c r="Y64" i="15"/>
  <c r="X64" i="15"/>
  <c r="S64" i="15"/>
  <c r="R64" i="15"/>
  <c r="Q64" i="15"/>
  <c r="U64" i="15" s="1"/>
  <c r="Z63" i="15"/>
  <c r="Y63" i="15"/>
  <c r="X63" i="15"/>
  <c r="S63" i="15"/>
  <c r="R63" i="15"/>
  <c r="Q63" i="15"/>
  <c r="U63" i="15" s="1"/>
  <c r="Z62" i="15"/>
  <c r="Y62" i="15"/>
  <c r="X62" i="15"/>
  <c r="S62" i="15"/>
  <c r="R62" i="15"/>
  <c r="Q62" i="15"/>
  <c r="U62" i="15" s="1"/>
  <c r="Z61" i="15"/>
  <c r="Y61" i="15"/>
  <c r="X61" i="15"/>
  <c r="S61" i="15"/>
  <c r="R61" i="15"/>
  <c r="Q61" i="15"/>
  <c r="U61" i="15" s="1"/>
  <c r="Z60" i="15"/>
  <c r="Y60" i="15"/>
  <c r="X60" i="15"/>
  <c r="S60" i="15"/>
  <c r="R60" i="15"/>
  <c r="Q60" i="15"/>
  <c r="U60" i="15" s="1"/>
  <c r="Z59" i="15"/>
  <c r="Y59" i="15"/>
  <c r="X59" i="15"/>
  <c r="S59" i="15"/>
  <c r="R59" i="15"/>
  <c r="Q59" i="15"/>
  <c r="U59" i="15" s="1"/>
  <c r="Z58" i="15"/>
  <c r="Y58" i="15"/>
  <c r="X58" i="15"/>
  <c r="S58" i="15"/>
  <c r="R58" i="15"/>
  <c r="Q58" i="15"/>
  <c r="U58" i="15" s="1"/>
  <c r="Z57" i="15"/>
  <c r="Y57" i="15"/>
  <c r="X57" i="15"/>
  <c r="S57" i="15"/>
  <c r="R57" i="15"/>
  <c r="Q57" i="15"/>
  <c r="U57" i="15" s="1"/>
  <c r="Z56" i="15"/>
  <c r="Y56" i="15"/>
  <c r="X56" i="15"/>
  <c r="S56" i="15"/>
  <c r="R56" i="15"/>
  <c r="Q56" i="15"/>
  <c r="U56" i="15" s="1"/>
  <c r="Z55" i="15"/>
  <c r="Y55" i="15"/>
  <c r="X55" i="15"/>
  <c r="S55" i="15"/>
  <c r="R55" i="15"/>
  <c r="Q55" i="15"/>
  <c r="U55" i="15" s="1"/>
  <c r="Z54" i="15"/>
  <c r="Y54" i="15"/>
  <c r="X54" i="15"/>
  <c r="S54" i="15"/>
  <c r="R54" i="15"/>
  <c r="Q54" i="15"/>
  <c r="U54" i="15" s="1"/>
  <c r="Z53" i="15"/>
  <c r="Y53" i="15"/>
  <c r="X53" i="15"/>
  <c r="S53" i="15"/>
  <c r="R53" i="15"/>
  <c r="Q53" i="15"/>
  <c r="U53" i="15" s="1"/>
  <c r="Z52" i="15"/>
  <c r="Y52" i="15"/>
  <c r="X52" i="15"/>
  <c r="S52" i="15"/>
  <c r="R52" i="15"/>
  <c r="Q52" i="15"/>
  <c r="U52" i="15" s="1"/>
  <c r="Z51" i="15"/>
  <c r="Y51" i="15"/>
  <c r="X51" i="15"/>
  <c r="S51" i="15"/>
  <c r="R51" i="15"/>
  <c r="Q51" i="15"/>
  <c r="U51" i="15" s="1"/>
  <c r="Z50" i="15"/>
  <c r="Y50" i="15"/>
  <c r="X50" i="15"/>
  <c r="S50" i="15"/>
  <c r="R50" i="15"/>
  <c r="Q50" i="15"/>
  <c r="U50" i="15" s="1"/>
  <c r="Z49" i="15"/>
  <c r="Y49" i="15"/>
  <c r="X49" i="15"/>
  <c r="S49" i="15"/>
  <c r="R49" i="15"/>
  <c r="Q49" i="15"/>
  <c r="U49" i="15" s="1"/>
  <c r="Z48" i="15"/>
  <c r="Y48" i="15"/>
  <c r="X48" i="15"/>
  <c r="S48" i="15"/>
  <c r="R48" i="15"/>
  <c r="Q48" i="15"/>
  <c r="U48" i="15" s="1"/>
  <c r="Z47" i="15"/>
  <c r="Y47" i="15"/>
  <c r="X47" i="15"/>
  <c r="S47" i="15"/>
  <c r="R47" i="15"/>
  <c r="Q47" i="15"/>
  <c r="U47" i="15" s="1"/>
  <c r="Z46" i="15"/>
  <c r="Y46" i="15"/>
  <c r="X46" i="15"/>
  <c r="S46" i="15"/>
  <c r="R46" i="15"/>
  <c r="Q46" i="15"/>
  <c r="U46" i="15" s="1"/>
  <c r="Z45" i="15"/>
  <c r="Y45" i="15"/>
  <c r="X45" i="15"/>
  <c r="S45" i="15"/>
  <c r="R45" i="15"/>
  <c r="Q45" i="15"/>
  <c r="U45" i="15" s="1"/>
  <c r="Z44" i="15"/>
  <c r="Y44" i="15"/>
  <c r="X44" i="15"/>
  <c r="S44" i="15"/>
  <c r="R44" i="15"/>
  <c r="Q44" i="15"/>
  <c r="U44" i="15" s="1"/>
  <c r="Z43" i="15"/>
  <c r="Y43" i="15"/>
  <c r="X43" i="15"/>
  <c r="S43" i="15"/>
  <c r="R43" i="15"/>
  <c r="Q43" i="15"/>
  <c r="U43" i="15" s="1"/>
  <c r="Z42" i="15"/>
  <c r="Y42" i="15"/>
  <c r="X42" i="15"/>
  <c r="S42" i="15"/>
  <c r="R42" i="15"/>
  <c r="Q42" i="15"/>
  <c r="U42" i="15" s="1"/>
  <c r="Z41" i="15"/>
  <c r="Y41" i="15"/>
  <c r="X41" i="15"/>
  <c r="S41" i="15"/>
  <c r="R41" i="15"/>
  <c r="Q41" i="15"/>
  <c r="U41" i="15" s="1"/>
  <c r="Z40" i="15"/>
  <c r="Y40" i="15"/>
  <c r="X40" i="15"/>
  <c r="S40" i="15"/>
  <c r="R40" i="15"/>
  <c r="Q40" i="15"/>
  <c r="U40" i="15" s="1"/>
  <c r="Z39" i="15"/>
  <c r="Y39" i="15"/>
  <c r="X39" i="15"/>
  <c r="S39" i="15"/>
  <c r="R39" i="15"/>
  <c r="Q39" i="15"/>
  <c r="U39" i="15" s="1"/>
  <c r="Z38" i="15"/>
  <c r="Y38" i="15"/>
  <c r="X38" i="15"/>
  <c r="S38" i="15"/>
  <c r="R38" i="15"/>
  <c r="Q38" i="15"/>
  <c r="U38" i="15" s="1"/>
  <c r="Z37" i="15"/>
  <c r="Y37" i="15"/>
  <c r="X37" i="15"/>
  <c r="S37" i="15"/>
  <c r="R37" i="15"/>
  <c r="Q37" i="15"/>
  <c r="U37" i="15" s="1"/>
  <c r="Z36" i="15"/>
  <c r="Y36" i="15"/>
  <c r="X36" i="15"/>
  <c r="S36" i="15"/>
  <c r="R36" i="15"/>
  <c r="Q36" i="15"/>
  <c r="U36" i="15" s="1"/>
  <c r="Z35" i="15"/>
  <c r="Y35" i="15"/>
  <c r="X35" i="15"/>
  <c r="R35" i="15"/>
  <c r="Q35" i="15"/>
  <c r="Z34" i="15"/>
  <c r="Y34" i="15"/>
  <c r="X34" i="15"/>
  <c r="S34" i="15"/>
  <c r="S35" i="15" s="1"/>
  <c r="R34" i="15"/>
  <c r="Q34" i="15"/>
  <c r="U34" i="15" s="1"/>
  <c r="Z33" i="15"/>
  <c r="Y33" i="15"/>
  <c r="X33" i="15"/>
  <c r="S33" i="15"/>
  <c r="R33" i="15"/>
  <c r="Q33" i="15"/>
  <c r="U33" i="15" s="1"/>
  <c r="Z32" i="15"/>
  <c r="Y32" i="15"/>
  <c r="X32" i="15"/>
  <c r="S32" i="15"/>
  <c r="R32" i="15"/>
  <c r="Q32" i="15"/>
  <c r="U32" i="15" s="1"/>
  <c r="Z31" i="15"/>
  <c r="Y31" i="15"/>
  <c r="X31" i="15"/>
  <c r="S31" i="15"/>
  <c r="R31" i="15"/>
  <c r="Q31" i="15"/>
  <c r="U31" i="15" s="1"/>
  <c r="Z30" i="15"/>
  <c r="Y30" i="15"/>
  <c r="X30" i="15"/>
  <c r="S30" i="15"/>
  <c r="R30" i="15"/>
  <c r="Q30" i="15"/>
  <c r="U30" i="15" s="1"/>
  <c r="Z29" i="15"/>
  <c r="Y29" i="15"/>
  <c r="X29" i="15"/>
  <c r="S29" i="15"/>
  <c r="R29" i="15"/>
  <c r="Q29" i="15"/>
  <c r="U29" i="15" s="1"/>
  <c r="Z28" i="15"/>
  <c r="Y28" i="15"/>
  <c r="X28" i="15"/>
  <c r="S28" i="15"/>
  <c r="R28" i="15"/>
  <c r="Q28" i="15"/>
  <c r="U28" i="15" s="1"/>
  <c r="Z27" i="15"/>
  <c r="Y27" i="15"/>
  <c r="X27" i="15"/>
  <c r="S27" i="15"/>
  <c r="R27" i="15"/>
  <c r="Q27" i="15"/>
  <c r="U27" i="15" s="1"/>
  <c r="Z26" i="15"/>
  <c r="Y26" i="15"/>
  <c r="X26" i="15"/>
  <c r="S26" i="15"/>
  <c r="R26" i="15"/>
  <c r="Q26" i="15"/>
  <c r="U26" i="15" s="1"/>
  <c r="S162" i="1"/>
  <c r="T162" i="1" s="1"/>
  <c r="S161" i="1"/>
  <c r="T161" i="1" s="1"/>
  <c r="S160" i="1"/>
  <c r="T160" i="1" s="1"/>
  <c r="S159" i="1"/>
  <c r="T159" i="1" s="1"/>
  <c r="S158" i="1"/>
  <c r="T158" i="1" s="1"/>
  <c r="S157" i="1"/>
  <c r="T157" i="1" s="1"/>
  <c r="S156" i="1"/>
  <c r="T156" i="1" s="1"/>
  <c r="S155" i="1"/>
  <c r="T155" i="1" s="1"/>
  <c r="S154" i="1"/>
  <c r="T154" i="1" s="1"/>
  <c r="S153" i="1"/>
  <c r="T153" i="1" s="1"/>
  <c r="S152" i="1"/>
  <c r="T152" i="1" s="1"/>
  <c r="S151" i="1"/>
  <c r="T151" i="1" s="1"/>
  <c r="S150" i="1"/>
  <c r="T150" i="1" s="1"/>
  <c r="S149" i="1"/>
  <c r="T149" i="1" s="1"/>
  <c r="S148" i="1"/>
  <c r="T148" i="1" s="1"/>
  <c r="S147" i="1"/>
  <c r="T147" i="1" s="1"/>
  <c r="S146" i="1"/>
  <c r="T146" i="1" s="1"/>
  <c r="S145" i="1"/>
  <c r="T145" i="1" s="1"/>
  <c r="S144" i="1"/>
  <c r="T144" i="1" s="1"/>
  <c r="S143" i="1"/>
  <c r="T143" i="1" s="1"/>
  <c r="S142" i="1"/>
  <c r="T142" i="1" s="1"/>
  <c r="S141" i="1"/>
  <c r="T141" i="1" s="1"/>
  <c r="S140" i="1"/>
  <c r="T140" i="1" s="1"/>
  <c r="S139" i="1"/>
  <c r="T139" i="1" s="1"/>
  <c r="S138" i="1"/>
  <c r="T138" i="1" s="1"/>
  <c r="P95" i="1"/>
  <c r="O95" i="1"/>
  <c r="N95" i="1"/>
  <c r="Q95" i="1" s="1"/>
  <c r="R95" i="1" s="1"/>
  <c r="O94" i="1"/>
  <c r="Q94" i="1" s="1"/>
  <c r="R94" i="1" s="1"/>
  <c r="N93" i="1"/>
  <c r="Q93" i="1" s="1"/>
  <c r="R93" i="1" s="1"/>
  <c r="P92" i="1"/>
  <c r="Q92" i="1" s="1"/>
  <c r="R92" i="1" s="1"/>
  <c r="O91" i="1"/>
  <c r="Q91" i="1" s="1"/>
  <c r="R91" i="1" s="1"/>
  <c r="N90" i="1"/>
  <c r="Q90" i="1" s="1"/>
  <c r="R90" i="1" s="1"/>
  <c r="N89" i="1"/>
  <c r="Q89" i="1" s="1"/>
  <c r="R89" i="1" s="1"/>
  <c r="P88" i="1"/>
  <c r="Q88" i="1" s="1"/>
  <c r="R88" i="1" s="1"/>
  <c r="N87" i="1"/>
  <c r="Q87" i="1" s="1"/>
  <c r="R87" i="1" s="1"/>
  <c r="P86" i="1"/>
  <c r="Q86" i="1" s="1"/>
  <c r="R86" i="1" s="1"/>
  <c r="P85" i="1"/>
  <c r="N85" i="1"/>
  <c r="Q85" i="1" s="1"/>
  <c r="R85" i="1" s="1"/>
  <c r="P84" i="1"/>
  <c r="Q84" i="1" s="1"/>
  <c r="R84" i="1" s="1"/>
  <c r="P83" i="1"/>
  <c r="Q83" i="1" s="1"/>
  <c r="R83" i="1" s="1"/>
  <c r="P82" i="1"/>
  <c r="Q82" i="1" s="1"/>
  <c r="R82" i="1" s="1"/>
  <c r="P81" i="1"/>
  <c r="Q81" i="1" s="1"/>
  <c r="R81" i="1" s="1"/>
  <c r="P80" i="1"/>
  <c r="Q80" i="1" s="1"/>
  <c r="R80" i="1" s="1"/>
  <c r="O79" i="1"/>
  <c r="Q79" i="1" s="1"/>
  <c r="R79" i="1" s="1"/>
  <c r="O78" i="1"/>
  <c r="Q78" i="1" s="1"/>
  <c r="R78" i="1" s="1"/>
  <c r="O77" i="1"/>
  <c r="Q77" i="1" s="1"/>
  <c r="R77" i="1" s="1"/>
  <c r="N76" i="1"/>
  <c r="Q76" i="1" s="1"/>
  <c r="R76" i="1" s="1"/>
  <c r="O75" i="1"/>
  <c r="Q75" i="1" s="1"/>
  <c r="R75" i="1" s="1"/>
  <c r="N74" i="1"/>
  <c r="Q74" i="1" s="1"/>
  <c r="R74" i="1" s="1"/>
  <c r="O73" i="1"/>
  <c r="Q73" i="1" s="1"/>
  <c r="R73" i="1" s="1"/>
  <c r="O72" i="1"/>
  <c r="Q72" i="1" s="1"/>
  <c r="R72" i="1" s="1"/>
  <c r="N71" i="1"/>
  <c r="Q71" i="1" s="1"/>
  <c r="R71" i="1" s="1"/>
  <c r="P70" i="1"/>
  <c r="Q70" i="1" s="1"/>
  <c r="R70" i="1" s="1"/>
  <c r="O69" i="1"/>
  <c r="Q69" i="1" s="1"/>
  <c r="R69" i="1" s="1"/>
  <c r="P68" i="1"/>
  <c r="Q68" i="1" s="1"/>
  <c r="R68" i="1" s="1"/>
  <c r="O67" i="1"/>
  <c r="N67" i="1"/>
  <c r="Q67" i="1" s="1"/>
  <c r="R67" i="1" s="1"/>
  <c r="P66" i="1"/>
  <c r="Q66" i="1" s="1"/>
  <c r="R66" i="1" s="1"/>
  <c r="P65" i="1"/>
  <c r="Q65" i="1" s="1"/>
  <c r="R65" i="1" s="1"/>
  <c r="O64" i="1"/>
  <c r="Q64" i="1" s="1"/>
  <c r="R64" i="1" s="1"/>
  <c r="O63" i="1"/>
  <c r="Q63" i="1" s="1"/>
  <c r="R63" i="1" s="1"/>
  <c r="O62" i="1"/>
  <c r="Q62" i="1" s="1"/>
  <c r="R62" i="1" s="1"/>
  <c r="P61" i="1"/>
  <c r="Q61" i="1" s="1"/>
  <c r="R61" i="1" s="1"/>
  <c r="P60" i="1"/>
  <c r="O60" i="1"/>
  <c r="Q60" i="1" s="1"/>
  <c r="R60" i="1" s="1"/>
  <c r="N59" i="1"/>
  <c r="Q59" i="1" s="1"/>
  <c r="R59" i="1" s="1"/>
  <c r="P58" i="1"/>
  <c r="N58" i="1"/>
  <c r="Q58" i="1" s="1"/>
  <c r="R58" i="1" s="1"/>
  <c r="P57" i="1"/>
  <c r="Q57" i="1" s="1"/>
  <c r="R57" i="1" s="1"/>
  <c r="O56" i="1"/>
  <c r="Q56" i="1" s="1"/>
  <c r="R56" i="1" s="1"/>
  <c r="O55" i="1"/>
  <c r="Q55" i="1" s="1"/>
  <c r="R55" i="1" s="1"/>
  <c r="O54" i="1"/>
  <c r="Q54" i="1" s="1"/>
  <c r="R54" i="1" s="1"/>
  <c r="P53" i="1"/>
  <c r="N53" i="1"/>
  <c r="Q53" i="1" s="1"/>
  <c r="R53" i="1" s="1"/>
  <c r="P52" i="1"/>
  <c r="Q52" i="1" s="1"/>
  <c r="R52" i="1" s="1"/>
  <c r="P51" i="1"/>
  <c r="Q51" i="1" s="1"/>
  <c r="R51" i="1" s="1"/>
  <c r="N50" i="1"/>
  <c r="Q50" i="1" s="1"/>
  <c r="R50" i="1" s="1"/>
  <c r="O49" i="1"/>
  <c r="Q49" i="1" s="1"/>
  <c r="R49" i="1" s="1"/>
  <c r="P48" i="1"/>
  <c r="Q48" i="1" s="1"/>
  <c r="R48" i="1" s="1"/>
  <c r="O47" i="1"/>
  <c r="N47" i="1"/>
  <c r="Q47" i="1" s="1"/>
  <c r="R47" i="1" s="1"/>
  <c r="N46" i="1"/>
  <c r="Q46" i="1" s="1"/>
  <c r="R46" i="1" s="1"/>
  <c r="O45" i="1"/>
  <c r="Q45" i="1" s="1"/>
  <c r="R45" i="1" s="1"/>
  <c r="O44" i="1"/>
  <c r="N44" i="1"/>
  <c r="Q44" i="1" s="1"/>
  <c r="R44" i="1" s="1"/>
  <c r="O43" i="1"/>
  <c r="Q43" i="1" s="1"/>
  <c r="R43" i="1" s="1"/>
  <c r="O42" i="1"/>
  <c r="Q42" i="1" s="1"/>
  <c r="R42" i="1" s="1"/>
  <c r="P41" i="1"/>
  <c r="Q41" i="1" s="1"/>
  <c r="R41" i="1" s="1"/>
  <c r="N40" i="1"/>
  <c r="Q40" i="1" s="1"/>
  <c r="R40" i="1" s="1"/>
  <c r="P39" i="1"/>
  <c r="Q39" i="1" s="1"/>
  <c r="R39" i="1" s="1"/>
  <c r="O38" i="1"/>
  <c r="Q38" i="1" s="1"/>
  <c r="R38" i="1" s="1"/>
  <c r="O37" i="1"/>
  <c r="Q37" i="1" s="1"/>
  <c r="R37" i="1" s="1"/>
  <c r="N36" i="1"/>
  <c r="Q36" i="1" s="1"/>
  <c r="R36" i="1" s="1"/>
  <c r="P35" i="1"/>
  <c r="Q35" i="1" s="1"/>
  <c r="R35" i="1" s="1"/>
  <c r="P34" i="1"/>
  <c r="O34" i="1"/>
  <c r="Q34" i="1" s="1"/>
  <c r="R34" i="1" s="1"/>
  <c r="O33" i="1"/>
  <c r="Q33" i="1" s="1"/>
  <c r="R33" i="1" s="1"/>
  <c r="N32" i="1"/>
  <c r="Q32" i="1" s="1"/>
  <c r="R32" i="1" s="1"/>
  <c r="O31" i="1"/>
  <c r="Q31" i="1" s="1"/>
  <c r="R31" i="1" s="1"/>
  <c r="P30" i="1"/>
  <c r="O30" i="1"/>
  <c r="Q30" i="1" s="1"/>
  <c r="R30" i="1" s="1"/>
  <c r="P29" i="1"/>
  <c r="Q29" i="1" s="1"/>
  <c r="R29" i="1" s="1"/>
  <c r="P28" i="1"/>
  <c r="Q28" i="1" s="1"/>
  <c r="R28" i="1" s="1"/>
  <c r="N27" i="1"/>
  <c r="Q27" i="1" s="1"/>
  <c r="R27" i="1" s="1"/>
  <c r="N26" i="1"/>
  <c r="Q26" i="1" s="1"/>
  <c r="R26" i="1" s="1"/>
  <c r="L82" i="12"/>
  <c r="L81" i="12"/>
  <c r="M14" i="12"/>
  <c r="N27" i="12" s="1"/>
  <c r="L14" i="12"/>
  <c r="M27" i="12" s="1"/>
  <c r="J4" i="12"/>
  <c r="I4" i="12"/>
  <c r="H4" i="12"/>
  <c r="G4" i="12"/>
  <c r="F4" i="12"/>
  <c r="E4" i="12"/>
  <c r="D4" i="12"/>
  <c r="C4" i="12"/>
  <c r="AD96" i="3"/>
  <c r="AA96" i="3"/>
  <c r="T96" i="3"/>
  <c r="AD95" i="3"/>
  <c r="AA95" i="3"/>
  <c r="T95" i="3"/>
  <c r="AD94" i="3"/>
  <c r="AA94" i="3"/>
  <c r="T94" i="3"/>
  <c r="AD93" i="3"/>
  <c r="AA93" i="3"/>
  <c r="T93" i="3"/>
  <c r="AD92" i="3"/>
  <c r="AA92" i="3"/>
  <c r="T92" i="3"/>
  <c r="AD91" i="3"/>
  <c r="AA91" i="3"/>
  <c r="T91" i="3"/>
  <c r="AD90" i="3"/>
  <c r="AA90" i="3"/>
  <c r="T90" i="3"/>
  <c r="AD89" i="3"/>
  <c r="AA89" i="3"/>
  <c r="T89" i="3"/>
  <c r="AD88" i="3"/>
  <c r="AA88" i="3"/>
  <c r="T88" i="3"/>
  <c r="AD87" i="3"/>
  <c r="AA87" i="3"/>
  <c r="T87" i="3"/>
  <c r="AD86" i="3"/>
  <c r="AA86" i="3"/>
  <c r="T86" i="3"/>
  <c r="AD85" i="3"/>
  <c r="AA85" i="3"/>
  <c r="T85" i="3"/>
  <c r="AD84" i="3"/>
  <c r="AA84" i="3"/>
  <c r="T84" i="3"/>
  <c r="AD83" i="3"/>
  <c r="AA83" i="3"/>
  <c r="T83" i="3"/>
  <c r="AD82" i="3"/>
  <c r="AA82" i="3"/>
  <c r="T82" i="3"/>
  <c r="AD81" i="3"/>
  <c r="AA81" i="3"/>
  <c r="T81" i="3"/>
  <c r="AD80" i="3"/>
  <c r="AA80" i="3"/>
  <c r="T80" i="3"/>
  <c r="AD79" i="3"/>
  <c r="AA79" i="3"/>
  <c r="T79" i="3"/>
  <c r="AD78" i="3"/>
  <c r="AA78" i="3"/>
  <c r="T78" i="3"/>
  <c r="AD77" i="3"/>
  <c r="AA77" i="3"/>
  <c r="T77" i="3"/>
  <c r="AD76" i="3"/>
  <c r="AA76" i="3"/>
  <c r="T76" i="3"/>
  <c r="AD75" i="3"/>
  <c r="AA75" i="3"/>
  <c r="T75" i="3"/>
  <c r="AD74" i="3"/>
  <c r="AA74" i="3"/>
  <c r="T74" i="3"/>
  <c r="AD73" i="3"/>
  <c r="AA73" i="3"/>
  <c r="T73" i="3"/>
  <c r="AD72" i="3"/>
  <c r="AA72" i="3"/>
  <c r="T72" i="3"/>
  <c r="AD71" i="3"/>
  <c r="AA71" i="3"/>
  <c r="T71" i="3"/>
  <c r="AD70" i="3"/>
  <c r="AA70" i="3"/>
  <c r="T70" i="3"/>
  <c r="AD69" i="3"/>
  <c r="AA69" i="3"/>
  <c r="T69" i="3"/>
  <c r="AD68" i="3"/>
  <c r="AA68" i="3"/>
  <c r="T68" i="3"/>
  <c r="AD67" i="3"/>
  <c r="AA67" i="3"/>
  <c r="T67" i="3"/>
  <c r="AD66" i="3"/>
  <c r="AA66" i="3"/>
  <c r="T66" i="3"/>
  <c r="AD65" i="3"/>
  <c r="AA65" i="3"/>
  <c r="T65" i="3"/>
  <c r="AD64" i="3"/>
  <c r="AA64" i="3"/>
  <c r="T64" i="3"/>
  <c r="AD63" i="3"/>
  <c r="AA63" i="3"/>
  <c r="T63" i="3"/>
  <c r="AD62" i="3"/>
  <c r="AA62" i="3"/>
  <c r="T62" i="3"/>
  <c r="AD61" i="3"/>
  <c r="AA61" i="3"/>
  <c r="T61" i="3"/>
  <c r="AD60" i="3"/>
  <c r="AA60" i="3"/>
  <c r="T60" i="3"/>
  <c r="AD59" i="3"/>
  <c r="AA59" i="3"/>
  <c r="T59" i="3"/>
  <c r="AD58" i="3"/>
  <c r="AA58" i="3"/>
  <c r="T58" i="3"/>
  <c r="AD57" i="3"/>
  <c r="AA57" i="3"/>
  <c r="T57" i="3"/>
  <c r="AD56" i="3"/>
  <c r="AA56" i="3"/>
  <c r="T56" i="3"/>
  <c r="AD55" i="3"/>
  <c r="AA55" i="3"/>
  <c r="T55" i="3"/>
  <c r="AD54" i="3"/>
  <c r="AA54" i="3"/>
  <c r="T54" i="3"/>
  <c r="AD53" i="3"/>
  <c r="AA53" i="3"/>
  <c r="T53" i="3"/>
  <c r="AD52" i="3"/>
  <c r="AA52" i="3"/>
  <c r="T52" i="3"/>
  <c r="AD51" i="3"/>
  <c r="AA51" i="3"/>
  <c r="T51" i="3"/>
  <c r="AD50" i="3"/>
  <c r="AA50" i="3"/>
  <c r="T50" i="3"/>
  <c r="AD49" i="3"/>
  <c r="AA49" i="3"/>
  <c r="T49" i="3"/>
  <c r="AD48" i="3"/>
  <c r="AA48" i="3"/>
  <c r="T48" i="3"/>
  <c r="AD47" i="3"/>
  <c r="AA47" i="3"/>
  <c r="T47" i="3"/>
  <c r="AD46" i="3"/>
  <c r="AA46" i="3"/>
  <c r="T46" i="3"/>
  <c r="AD45" i="3"/>
  <c r="AA45" i="3"/>
  <c r="T45" i="3"/>
  <c r="AD44" i="3"/>
  <c r="AA44" i="3"/>
  <c r="T44" i="3"/>
  <c r="AD43" i="3"/>
  <c r="AA43" i="3"/>
  <c r="T43" i="3"/>
  <c r="AD42" i="3"/>
  <c r="AA42" i="3"/>
  <c r="T42" i="3"/>
  <c r="AD41" i="3"/>
  <c r="AA41" i="3"/>
  <c r="T41" i="3"/>
  <c r="AD40" i="3"/>
  <c r="AA40" i="3"/>
  <c r="T40" i="3"/>
  <c r="AD39" i="3"/>
  <c r="AA39" i="3"/>
  <c r="T39" i="3"/>
  <c r="AD38" i="3"/>
  <c r="AA38" i="3"/>
  <c r="T38" i="3"/>
  <c r="AD37" i="3"/>
  <c r="AA37" i="3"/>
  <c r="T37" i="3"/>
  <c r="AD36" i="3"/>
  <c r="AA36" i="3"/>
  <c r="T36" i="3"/>
  <c r="AD35" i="3"/>
  <c r="AA35" i="3"/>
  <c r="T35" i="3"/>
  <c r="AD34" i="3"/>
  <c r="AA34" i="3"/>
  <c r="T34" i="3"/>
  <c r="AD33" i="3"/>
  <c r="AA33" i="3"/>
  <c r="T33" i="3"/>
  <c r="AD32" i="3"/>
  <c r="AA32" i="3"/>
  <c r="T32" i="3"/>
  <c r="AD31" i="3"/>
  <c r="AA31" i="3"/>
  <c r="T31" i="3"/>
  <c r="AD30" i="3"/>
  <c r="AA30" i="3"/>
  <c r="T30" i="3"/>
  <c r="AD29" i="3"/>
  <c r="AA29" i="3"/>
  <c r="T29" i="3"/>
  <c r="AD28" i="3"/>
  <c r="AA28" i="3"/>
  <c r="T28" i="3"/>
  <c r="AD27" i="3"/>
  <c r="AA27" i="3"/>
  <c r="T27" i="3"/>
  <c r="M44" i="16" l="1"/>
  <c r="M45" i="16"/>
  <c r="M46" i="16"/>
  <c r="M47" i="16"/>
  <c r="K48" i="16"/>
  <c r="M48" i="16"/>
  <c r="K49" i="16"/>
  <c r="M50" i="16"/>
  <c r="K51" i="16"/>
  <c r="M51" i="16"/>
  <c r="K52" i="16"/>
  <c r="M52" i="16"/>
  <c r="M53" i="16"/>
  <c r="M54" i="16"/>
  <c r="K55" i="16"/>
  <c r="K56" i="16"/>
  <c r="M58" i="16"/>
  <c r="M59" i="16"/>
  <c r="K60" i="16"/>
  <c r="K61" i="16"/>
  <c r="K62" i="16"/>
  <c r="M62" i="16"/>
  <c r="K63" i="16"/>
  <c r="M64" i="16"/>
  <c r="M65" i="16"/>
  <c r="K67" i="16"/>
  <c r="M71" i="16"/>
  <c r="K73" i="16"/>
  <c r="K74" i="16"/>
  <c r="M75" i="16"/>
  <c r="M76" i="16"/>
  <c r="M77" i="16"/>
  <c r="K78" i="16"/>
  <c r="M78" i="16"/>
  <c r="K80" i="16"/>
  <c r="K81" i="16"/>
  <c r="K82" i="16"/>
  <c r="M83" i="16"/>
  <c r="M84" i="16"/>
  <c r="K85" i="16"/>
  <c r="M85" i="16"/>
  <c r="M86" i="16"/>
  <c r="K87" i="16"/>
  <c r="M88" i="16"/>
  <c r="M89" i="16"/>
  <c r="K90" i="16"/>
  <c r="K91" i="16"/>
  <c r="M92" i="16"/>
  <c r="K93" i="16"/>
  <c r="M94" i="16"/>
  <c r="K96" i="16"/>
  <c r="K97" i="16"/>
  <c r="M99" i="16"/>
  <c r="M100" i="16"/>
  <c r="M101" i="16"/>
  <c r="M102" i="16"/>
  <c r="M103" i="16"/>
  <c r="M105" i="16"/>
  <c r="M106" i="16"/>
  <c r="M107" i="16"/>
  <c r="M108" i="16"/>
  <c r="M110" i="16"/>
  <c r="M111" i="16"/>
  <c r="K112" i="16"/>
  <c r="M113" i="16"/>
  <c r="AI27" i="3"/>
  <c r="AH27" i="3"/>
  <c r="AG27" i="3"/>
  <c r="AF27" i="3"/>
  <c r="AE27" i="3"/>
  <c r="AC27" i="3"/>
  <c r="AB27" i="3"/>
  <c r="Z27" i="3"/>
  <c r="Y27" i="3"/>
  <c r="X27" i="3"/>
  <c r="W27" i="3"/>
  <c r="V27" i="3"/>
  <c r="U27" i="3"/>
  <c r="AI28" i="3"/>
  <c r="AH28" i="3"/>
  <c r="AG28" i="3"/>
  <c r="AF28" i="3"/>
  <c r="AE28" i="3"/>
  <c r="AC28" i="3"/>
  <c r="AB28" i="3"/>
  <c r="Z28" i="3"/>
  <c r="Y28" i="3"/>
  <c r="X28" i="3"/>
  <c r="W28" i="3"/>
  <c r="V28" i="3"/>
  <c r="U28" i="3"/>
  <c r="AI29" i="3"/>
  <c r="AH29" i="3"/>
  <c r="AG29" i="3"/>
  <c r="AF29" i="3"/>
  <c r="AE29" i="3"/>
  <c r="AC29" i="3"/>
  <c r="AB29" i="3"/>
  <c r="Z29" i="3"/>
  <c r="Y29" i="3"/>
  <c r="X29" i="3"/>
  <c r="W29" i="3"/>
  <c r="V29" i="3"/>
  <c r="U29" i="3"/>
  <c r="AI30" i="3"/>
  <c r="AH30" i="3"/>
  <c r="AG30" i="3"/>
  <c r="AF30" i="3"/>
  <c r="AE30" i="3"/>
  <c r="AC30" i="3"/>
  <c r="AB30" i="3"/>
  <c r="Z30" i="3"/>
  <c r="Y30" i="3"/>
  <c r="X30" i="3"/>
  <c r="W30" i="3"/>
  <c r="V30" i="3"/>
  <c r="U30" i="3"/>
  <c r="AI31" i="3"/>
  <c r="AH31" i="3"/>
  <c r="AG31" i="3"/>
  <c r="AF31" i="3"/>
  <c r="AE31" i="3"/>
  <c r="AC31" i="3"/>
  <c r="AB31" i="3"/>
  <c r="Z31" i="3"/>
  <c r="Y31" i="3"/>
  <c r="X31" i="3"/>
  <c r="W31" i="3"/>
  <c r="V31" i="3"/>
  <c r="U31" i="3"/>
  <c r="AI32" i="3"/>
  <c r="AH32" i="3"/>
  <c r="AG32" i="3"/>
  <c r="AF32" i="3"/>
  <c r="AE32" i="3"/>
  <c r="AC32" i="3"/>
  <c r="AB32" i="3"/>
  <c r="Z32" i="3"/>
  <c r="Y32" i="3"/>
  <c r="X32" i="3"/>
  <c r="W32" i="3"/>
  <c r="V32" i="3"/>
  <c r="U32" i="3"/>
  <c r="AI33" i="3"/>
  <c r="AH33" i="3"/>
  <c r="AG33" i="3"/>
  <c r="AF33" i="3"/>
  <c r="AE33" i="3"/>
  <c r="AC33" i="3"/>
  <c r="AB33" i="3"/>
  <c r="Z33" i="3"/>
  <c r="Y33" i="3"/>
  <c r="X33" i="3"/>
  <c r="W33" i="3"/>
  <c r="V33" i="3"/>
  <c r="U33" i="3"/>
  <c r="AI34" i="3"/>
  <c r="AH34" i="3"/>
  <c r="AG34" i="3"/>
  <c r="AF34" i="3"/>
  <c r="AE34" i="3"/>
  <c r="AC34" i="3"/>
  <c r="AB34" i="3"/>
  <c r="Z34" i="3"/>
  <c r="Y34" i="3"/>
  <c r="X34" i="3"/>
  <c r="W34" i="3"/>
  <c r="V34" i="3"/>
  <c r="U34" i="3"/>
  <c r="AI35" i="3"/>
  <c r="AH35" i="3"/>
  <c r="AG35" i="3"/>
  <c r="AF35" i="3"/>
  <c r="AE35" i="3"/>
  <c r="AC35" i="3"/>
  <c r="AB35" i="3"/>
  <c r="Z35" i="3"/>
  <c r="Y35" i="3"/>
  <c r="X35" i="3"/>
  <c r="W35" i="3"/>
  <c r="V35" i="3"/>
  <c r="U35" i="3"/>
  <c r="AI36" i="3"/>
  <c r="AH36" i="3"/>
  <c r="AG36" i="3"/>
  <c r="AF36" i="3"/>
  <c r="AE36" i="3"/>
  <c r="AC36" i="3"/>
  <c r="AB36" i="3"/>
  <c r="Z36" i="3"/>
  <c r="Y36" i="3"/>
  <c r="X36" i="3"/>
  <c r="W36" i="3"/>
  <c r="V36" i="3"/>
  <c r="U36" i="3"/>
  <c r="AI37" i="3"/>
  <c r="AH37" i="3"/>
  <c r="AG37" i="3"/>
  <c r="AF37" i="3"/>
  <c r="AE37" i="3"/>
  <c r="AC37" i="3"/>
  <c r="AB37" i="3"/>
  <c r="Z37" i="3"/>
  <c r="Y37" i="3"/>
  <c r="X37" i="3"/>
  <c r="W37" i="3"/>
  <c r="V37" i="3"/>
  <c r="U37" i="3"/>
  <c r="AI38" i="3"/>
  <c r="AH38" i="3"/>
  <c r="AG38" i="3"/>
  <c r="AF38" i="3"/>
  <c r="AE38" i="3"/>
  <c r="AC38" i="3"/>
  <c r="AB38" i="3"/>
  <c r="Z38" i="3"/>
  <c r="Y38" i="3"/>
  <c r="X38" i="3"/>
  <c r="W38" i="3"/>
  <c r="V38" i="3"/>
  <c r="U38" i="3"/>
  <c r="AI39" i="3"/>
  <c r="AH39" i="3"/>
  <c r="AG39" i="3"/>
  <c r="AF39" i="3"/>
  <c r="AE39" i="3"/>
  <c r="AC39" i="3"/>
  <c r="AB39" i="3"/>
  <c r="Z39" i="3"/>
  <c r="Y39" i="3"/>
  <c r="X39" i="3"/>
  <c r="W39" i="3"/>
  <c r="V39" i="3"/>
  <c r="U39" i="3"/>
  <c r="AI40" i="3"/>
  <c r="AH40" i="3"/>
  <c r="AG40" i="3"/>
  <c r="AF40" i="3"/>
  <c r="AE40" i="3"/>
  <c r="AC40" i="3"/>
  <c r="AB40" i="3"/>
  <c r="Z40" i="3"/>
  <c r="Y40" i="3"/>
  <c r="X40" i="3"/>
  <c r="W40" i="3"/>
  <c r="V40" i="3"/>
  <c r="U40" i="3"/>
  <c r="AI41" i="3"/>
  <c r="AH41" i="3"/>
  <c r="AG41" i="3"/>
  <c r="AF41" i="3"/>
  <c r="AE41" i="3"/>
  <c r="AC41" i="3"/>
  <c r="AB41" i="3"/>
  <c r="Z41" i="3"/>
  <c r="Y41" i="3"/>
  <c r="X41" i="3"/>
  <c r="W41" i="3"/>
  <c r="V41" i="3"/>
  <c r="U41" i="3"/>
  <c r="AI42" i="3"/>
  <c r="AH42" i="3"/>
  <c r="AG42" i="3"/>
  <c r="AF42" i="3"/>
  <c r="AE42" i="3"/>
  <c r="AC42" i="3"/>
  <c r="AB42" i="3"/>
  <c r="Z42" i="3"/>
  <c r="Y42" i="3"/>
  <c r="X42" i="3"/>
  <c r="W42" i="3"/>
  <c r="V42" i="3"/>
  <c r="U42" i="3"/>
  <c r="AI43" i="3"/>
  <c r="AH43" i="3"/>
  <c r="AG43" i="3"/>
  <c r="AF43" i="3"/>
  <c r="AE43" i="3"/>
  <c r="AC43" i="3"/>
  <c r="AB43" i="3"/>
  <c r="Z43" i="3"/>
  <c r="Y43" i="3"/>
  <c r="X43" i="3"/>
  <c r="W43" i="3"/>
  <c r="V43" i="3"/>
  <c r="U43" i="3"/>
  <c r="AI44" i="3"/>
  <c r="AH44" i="3"/>
  <c r="AG44" i="3"/>
  <c r="AF44" i="3"/>
  <c r="AE44" i="3"/>
  <c r="AC44" i="3"/>
  <c r="AB44" i="3"/>
  <c r="Z44" i="3"/>
  <c r="Y44" i="3"/>
  <c r="X44" i="3"/>
  <c r="W44" i="3"/>
  <c r="V44" i="3"/>
  <c r="U44" i="3"/>
  <c r="AI45" i="3"/>
  <c r="AH45" i="3"/>
  <c r="AG45" i="3"/>
  <c r="AF45" i="3"/>
  <c r="AE45" i="3"/>
  <c r="AC45" i="3"/>
  <c r="AB45" i="3"/>
  <c r="Z45" i="3"/>
  <c r="Y45" i="3"/>
  <c r="X45" i="3"/>
  <c r="W45" i="3"/>
  <c r="V45" i="3"/>
  <c r="U45" i="3"/>
  <c r="AI46" i="3"/>
  <c r="AH46" i="3"/>
  <c r="AG46" i="3"/>
  <c r="AF46" i="3"/>
  <c r="AE46" i="3"/>
  <c r="AC46" i="3"/>
  <c r="AB46" i="3"/>
  <c r="Z46" i="3"/>
  <c r="Y46" i="3"/>
  <c r="X46" i="3"/>
  <c r="W46" i="3"/>
  <c r="V46" i="3"/>
  <c r="U46" i="3"/>
  <c r="AI47" i="3"/>
  <c r="AH47" i="3"/>
  <c r="AG47" i="3"/>
  <c r="AF47" i="3"/>
  <c r="AE47" i="3"/>
  <c r="AC47" i="3"/>
  <c r="AB47" i="3"/>
  <c r="Z47" i="3"/>
  <c r="Y47" i="3"/>
  <c r="X47" i="3"/>
  <c r="W47" i="3"/>
  <c r="V47" i="3"/>
  <c r="U47" i="3"/>
  <c r="AI48" i="3"/>
  <c r="AH48" i="3"/>
  <c r="AG48" i="3"/>
  <c r="AF48" i="3"/>
  <c r="AE48" i="3"/>
  <c r="AC48" i="3"/>
  <c r="AB48" i="3"/>
  <c r="Z48" i="3"/>
  <c r="Y48" i="3"/>
  <c r="X48" i="3"/>
  <c r="W48" i="3"/>
  <c r="V48" i="3"/>
  <c r="U48" i="3"/>
  <c r="AI49" i="3"/>
  <c r="AH49" i="3"/>
  <c r="AG49" i="3"/>
  <c r="AF49" i="3"/>
  <c r="AE49" i="3"/>
  <c r="AC49" i="3"/>
  <c r="AB49" i="3"/>
  <c r="Z49" i="3"/>
  <c r="Y49" i="3"/>
  <c r="X49" i="3"/>
  <c r="W49" i="3"/>
  <c r="V49" i="3"/>
  <c r="U49" i="3"/>
  <c r="AI50" i="3"/>
  <c r="AH50" i="3"/>
  <c r="AG50" i="3"/>
  <c r="AF50" i="3"/>
  <c r="AE50" i="3"/>
  <c r="AC50" i="3"/>
  <c r="AB50" i="3"/>
  <c r="Z50" i="3"/>
  <c r="Y50" i="3"/>
  <c r="X50" i="3"/>
  <c r="W50" i="3"/>
  <c r="V50" i="3"/>
  <c r="U50" i="3"/>
  <c r="AI51" i="3"/>
  <c r="AH51" i="3"/>
  <c r="AG51" i="3"/>
  <c r="AF51" i="3"/>
  <c r="AE51" i="3"/>
  <c r="AC51" i="3"/>
  <c r="AB51" i="3"/>
  <c r="Z51" i="3"/>
  <c r="Y51" i="3"/>
  <c r="X51" i="3"/>
  <c r="W51" i="3"/>
  <c r="V51" i="3"/>
  <c r="U51" i="3"/>
  <c r="AI52" i="3"/>
  <c r="AH52" i="3"/>
  <c r="AG52" i="3"/>
  <c r="AF52" i="3"/>
  <c r="AE52" i="3"/>
  <c r="AC52" i="3"/>
  <c r="AB52" i="3"/>
  <c r="Z52" i="3"/>
  <c r="Y52" i="3"/>
  <c r="X52" i="3"/>
  <c r="W52" i="3"/>
  <c r="V52" i="3"/>
  <c r="U52" i="3"/>
  <c r="AI53" i="3"/>
  <c r="AH53" i="3"/>
  <c r="AG53" i="3"/>
  <c r="AF53" i="3"/>
  <c r="AE53" i="3"/>
  <c r="AC53" i="3"/>
  <c r="AB53" i="3"/>
  <c r="Z53" i="3"/>
  <c r="Y53" i="3"/>
  <c r="X53" i="3"/>
  <c r="W53" i="3"/>
  <c r="V53" i="3"/>
  <c r="U53" i="3"/>
  <c r="AI54" i="3"/>
  <c r="AH54" i="3"/>
  <c r="AG54" i="3"/>
  <c r="AF54" i="3"/>
  <c r="AE54" i="3"/>
  <c r="AC54" i="3"/>
  <c r="AB54" i="3"/>
  <c r="Z54" i="3"/>
  <c r="Y54" i="3"/>
  <c r="X54" i="3"/>
  <c r="W54" i="3"/>
  <c r="V54" i="3"/>
  <c r="U54" i="3"/>
  <c r="AI55" i="3"/>
  <c r="AH55" i="3"/>
  <c r="AG55" i="3"/>
  <c r="AF55" i="3"/>
  <c r="AE55" i="3"/>
  <c r="AC55" i="3"/>
  <c r="AB55" i="3"/>
  <c r="Z55" i="3"/>
  <c r="Y55" i="3"/>
  <c r="X55" i="3"/>
  <c r="W55" i="3"/>
  <c r="V55" i="3"/>
  <c r="U55" i="3"/>
  <c r="AI56" i="3"/>
  <c r="AH56" i="3"/>
  <c r="AG56" i="3"/>
  <c r="AF56" i="3"/>
  <c r="AE56" i="3"/>
  <c r="AC56" i="3"/>
  <c r="AB56" i="3"/>
  <c r="Z56" i="3"/>
  <c r="Y56" i="3"/>
  <c r="X56" i="3"/>
  <c r="W56" i="3"/>
  <c r="V56" i="3"/>
  <c r="U56" i="3"/>
  <c r="AI57" i="3"/>
  <c r="AH57" i="3"/>
  <c r="AG57" i="3"/>
  <c r="AF57" i="3"/>
  <c r="AE57" i="3"/>
  <c r="AC57" i="3"/>
  <c r="AB57" i="3"/>
  <c r="Z57" i="3"/>
  <c r="Y57" i="3"/>
  <c r="X57" i="3"/>
  <c r="W57" i="3"/>
  <c r="V57" i="3"/>
  <c r="U57" i="3"/>
  <c r="AI58" i="3"/>
  <c r="AH58" i="3"/>
  <c r="AG58" i="3"/>
  <c r="AF58" i="3"/>
  <c r="AE58" i="3"/>
  <c r="AC58" i="3"/>
  <c r="AB58" i="3"/>
  <c r="Z58" i="3"/>
  <c r="Y58" i="3"/>
  <c r="X58" i="3"/>
  <c r="W58" i="3"/>
  <c r="V58" i="3"/>
  <c r="U58" i="3"/>
  <c r="AI59" i="3"/>
  <c r="AH59" i="3"/>
  <c r="AG59" i="3"/>
  <c r="AF59" i="3"/>
  <c r="AE59" i="3"/>
  <c r="AC59" i="3"/>
  <c r="AB59" i="3"/>
  <c r="Z59" i="3"/>
  <c r="Y59" i="3"/>
  <c r="X59" i="3"/>
  <c r="W59" i="3"/>
  <c r="V59" i="3"/>
  <c r="U59" i="3"/>
  <c r="AI60" i="3"/>
  <c r="AH60" i="3"/>
  <c r="AG60" i="3"/>
  <c r="AF60" i="3"/>
  <c r="AE60" i="3"/>
  <c r="AC60" i="3"/>
  <c r="AB60" i="3"/>
  <c r="Z60" i="3"/>
  <c r="Y60" i="3"/>
  <c r="X60" i="3"/>
  <c r="W60" i="3"/>
  <c r="V60" i="3"/>
  <c r="U60" i="3"/>
  <c r="AI61" i="3"/>
  <c r="AH61" i="3"/>
  <c r="AG61" i="3"/>
  <c r="AF61" i="3"/>
  <c r="AE61" i="3"/>
  <c r="AC61" i="3"/>
  <c r="AB61" i="3"/>
  <c r="Z61" i="3"/>
  <c r="Y61" i="3"/>
  <c r="X61" i="3"/>
  <c r="W61" i="3"/>
  <c r="V61" i="3"/>
  <c r="U61" i="3"/>
  <c r="AI62" i="3"/>
  <c r="AH62" i="3"/>
  <c r="AG62" i="3"/>
  <c r="AF62" i="3"/>
  <c r="AE62" i="3"/>
  <c r="AC62" i="3"/>
  <c r="AB62" i="3"/>
  <c r="Z62" i="3"/>
  <c r="Y62" i="3"/>
  <c r="X62" i="3"/>
  <c r="W62" i="3"/>
  <c r="V62" i="3"/>
  <c r="U62" i="3"/>
  <c r="AI63" i="3"/>
  <c r="AH63" i="3"/>
  <c r="AG63" i="3"/>
  <c r="AF63" i="3"/>
  <c r="AE63" i="3"/>
  <c r="AC63" i="3"/>
  <c r="AB63" i="3"/>
  <c r="Z63" i="3"/>
  <c r="Y63" i="3"/>
  <c r="X63" i="3"/>
  <c r="W63" i="3"/>
  <c r="V63" i="3"/>
  <c r="U63" i="3"/>
  <c r="AI64" i="3"/>
  <c r="AH64" i="3"/>
  <c r="AG64" i="3"/>
  <c r="AF64" i="3"/>
  <c r="AE64" i="3"/>
  <c r="AC64" i="3"/>
  <c r="AB64" i="3"/>
  <c r="Z64" i="3"/>
  <c r="Y64" i="3"/>
  <c r="X64" i="3"/>
  <c r="W64" i="3"/>
  <c r="V64" i="3"/>
  <c r="U64" i="3"/>
  <c r="AI65" i="3"/>
  <c r="AH65" i="3"/>
  <c r="AG65" i="3"/>
  <c r="AF65" i="3"/>
  <c r="AE65" i="3"/>
  <c r="AC65" i="3"/>
  <c r="AB65" i="3"/>
  <c r="Z65" i="3"/>
  <c r="Y65" i="3"/>
  <c r="X65" i="3"/>
  <c r="W65" i="3"/>
  <c r="V65" i="3"/>
  <c r="U65" i="3"/>
  <c r="AI66" i="3"/>
  <c r="AH66" i="3"/>
  <c r="AG66" i="3"/>
  <c r="AF66" i="3"/>
  <c r="AE66" i="3"/>
  <c r="AC66" i="3"/>
  <c r="AB66" i="3"/>
  <c r="Z66" i="3"/>
  <c r="Y66" i="3"/>
  <c r="X66" i="3"/>
  <c r="W66" i="3"/>
  <c r="V66" i="3"/>
  <c r="U66" i="3"/>
  <c r="AI67" i="3"/>
  <c r="AH67" i="3"/>
  <c r="AG67" i="3"/>
  <c r="AF67" i="3"/>
  <c r="AE67" i="3"/>
  <c r="AC67" i="3"/>
  <c r="AB67" i="3"/>
  <c r="Z67" i="3"/>
  <c r="Y67" i="3"/>
  <c r="X67" i="3"/>
  <c r="W67" i="3"/>
  <c r="V67" i="3"/>
  <c r="U67" i="3"/>
  <c r="AI68" i="3"/>
  <c r="AH68" i="3"/>
  <c r="AG68" i="3"/>
  <c r="AF68" i="3"/>
  <c r="AE68" i="3"/>
  <c r="AC68" i="3"/>
  <c r="AB68" i="3"/>
  <c r="Z68" i="3"/>
  <c r="Y68" i="3"/>
  <c r="X68" i="3"/>
  <c r="W68" i="3"/>
  <c r="V68" i="3"/>
  <c r="U68" i="3"/>
  <c r="AI69" i="3"/>
  <c r="AH69" i="3"/>
  <c r="AG69" i="3"/>
  <c r="AF69" i="3"/>
  <c r="AE69" i="3"/>
  <c r="AC69" i="3"/>
  <c r="AB69" i="3"/>
  <c r="Z69" i="3"/>
  <c r="Y69" i="3"/>
  <c r="X69" i="3"/>
  <c r="W69" i="3"/>
  <c r="V69" i="3"/>
  <c r="U69" i="3"/>
  <c r="AI70" i="3"/>
  <c r="AH70" i="3"/>
  <c r="AG70" i="3"/>
  <c r="AF70" i="3"/>
  <c r="AE70" i="3"/>
  <c r="AC70" i="3"/>
  <c r="AB70" i="3"/>
  <c r="Z70" i="3"/>
  <c r="Y70" i="3"/>
  <c r="X70" i="3"/>
  <c r="W70" i="3"/>
  <c r="V70" i="3"/>
  <c r="U70" i="3"/>
  <c r="AI71" i="3"/>
  <c r="AH71" i="3"/>
  <c r="AG71" i="3"/>
  <c r="AF71" i="3"/>
  <c r="AE71" i="3"/>
  <c r="AC71" i="3"/>
  <c r="AB71" i="3"/>
  <c r="Z71" i="3"/>
  <c r="Y71" i="3"/>
  <c r="X71" i="3"/>
  <c r="W71" i="3"/>
  <c r="V71" i="3"/>
  <c r="U71" i="3"/>
  <c r="AI72" i="3"/>
  <c r="AH72" i="3"/>
  <c r="AG72" i="3"/>
  <c r="AF72" i="3"/>
  <c r="AE72" i="3"/>
  <c r="AC72" i="3"/>
  <c r="AB72" i="3"/>
  <c r="Z72" i="3"/>
  <c r="Y72" i="3"/>
  <c r="X72" i="3"/>
  <c r="W72" i="3"/>
  <c r="V72" i="3"/>
  <c r="U72" i="3"/>
  <c r="AI73" i="3"/>
  <c r="AH73" i="3"/>
  <c r="AG73" i="3"/>
  <c r="AF73" i="3"/>
  <c r="AE73" i="3"/>
  <c r="AC73" i="3"/>
  <c r="AB73" i="3"/>
  <c r="Z73" i="3"/>
  <c r="Y73" i="3"/>
  <c r="X73" i="3"/>
  <c r="W73" i="3"/>
  <c r="V73" i="3"/>
  <c r="U73" i="3"/>
  <c r="AI74" i="3"/>
  <c r="AH74" i="3"/>
  <c r="AG74" i="3"/>
  <c r="AF74" i="3"/>
  <c r="AE74" i="3"/>
  <c r="AC74" i="3"/>
  <c r="AB74" i="3"/>
  <c r="Z74" i="3"/>
  <c r="Y74" i="3"/>
  <c r="X74" i="3"/>
  <c r="W74" i="3"/>
  <c r="V74" i="3"/>
  <c r="U74" i="3"/>
  <c r="AI75" i="3"/>
  <c r="AH75" i="3"/>
  <c r="AG75" i="3"/>
  <c r="AF75" i="3"/>
  <c r="AE75" i="3"/>
  <c r="AC75" i="3"/>
  <c r="AB75" i="3"/>
  <c r="Z75" i="3"/>
  <c r="Y75" i="3"/>
  <c r="X75" i="3"/>
  <c r="W75" i="3"/>
  <c r="V75" i="3"/>
  <c r="U75" i="3"/>
  <c r="AI76" i="3"/>
  <c r="AH76" i="3"/>
  <c r="AG76" i="3"/>
  <c r="AF76" i="3"/>
  <c r="AE76" i="3"/>
  <c r="AC76" i="3"/>
  <c r="AB76" i="3"/>
  <c r="Z76" i="3"/>
  <c r="Y76" i="3"/>
  <c r="X76" i="3"/>
  <c r="W76" i="3"/>
  <c r="V76" i="3"/>
  <c r="U76" i="3"/>
  <c r="AI77" i="3"/>
  <c r="AH77" i="3"/>
  <c r="AG77" i="3"/>
  <c r="AF77" i="3"/>
  <c r="AE77" i="3"/>
  <c r="AC77" i="3"/>
  <c r="AB77" i="3"/>
  <c r="Z77" i="3"/>
  <c r="Y77" i="3"/>
  <c r="X77" i="3"/>
  <c r="W77" i="3"/>
  <c r="V77" i="3"/>
  <c r="U77" i="3"/>
  <c r="AI78" i="3"/>
  <c r="AH78" i="3"/>
  <c r="AG78" i="3"/>
  <c r="AF78" i="3"/>
  <c r="AE78" i="3"/>
  <c r="AC78" i="3"/>
  <c r="AB78" i="3"/>
  <c r="Z78" i="3"/>
  <c r="Y78" i="3"/>
  <c r="X78" i="3"/>
  <c r="W78" i="3"/>
  <c r="V78" i="3"/>
  <c r="U78" i="3"/>
  <c r="AI79" i="3"/>
  <c r="AH79" i="3"/>
  <c r="AG79" i="3"/>
  <c r="AF79" i="3"/>
  <c r="AE79" i="3"/>
  <c r="AC79" i="3"/>
  <c r="AB79" i="3"/>
  <c r="Z79" i="3"/>
  <c r="Y79" i="3"/>
  <c r="X79" i="3"/>
  <c r="W79" i="3"/>
  <c r="V79" i="3"/>
  <c r="U79" i="3"/>
  <c r="AI80" i="3"/>
  <c r="AH80" i="3"/>
  <c r="AG80" i="3"/>
  <c r="AF80" i="3"/>
  <c r="AE80" i="3"/>
  <c r="AC80" i="3"/>
  <c r="AB80" i="3"/>
  <c r="Z80" i="3"/>
  <c r="Y80" i="3"/>
  <c r="X80" i="3"/>
  <c r="W80" i="3"/>
  <c r="V80" i="3"/>
  <c r="U80" i="3"/>
  <c r="AI81" i="3"/>
  <c r="AH81" i="3"/>
  <c r="AG81" i="3"/>
  <c r="AF81" i="3"/>
  <c r="AE81" i="3"/>
  <c r="AC81" i="3"/>
  <c r="AB81" i="3"/>
  <c r="Z81" i="3"/>
  <c r="Y81" i="3"/>
  <c r="X81" i="3"/>
  <c r="W81" i="3"/>
  <c r="V81" i="3"/>
  <c r="U81" i="3"/>
  <c r="AI82" i="3"/>
  <c r="AH82" i="3"/>
  <c r="AG82" i="3"/>
  <c r="AF82" i="3"/>
  <c r="AE82" i="3"/>
  <c r="AC82" i="3"/>
  <c r="AB82" i="3"/>
  <c r="Z82" i="3"/>
  <c r="Y82" i="3"/>
  <c r="X82" i="3"/>
  <c r="W82" i="3"/>
  <c r="V82" i="3"/>
  <c r="U82" i="3"/>
  <c r="AI83" i="3"/>
  <c r="AH83" i="3"/>
  <c r="AG83" i="3"/>
  <c r="AF83" i="3"/>
  <c r="AE83" i="3"/>
  <c r="AC83" i="3"/>
  <c r="AB83" i="3"/>
  <c r="Z83" i="3"/>
  <c r="Y83" i="3"/>
  <c r="X83" i="3"/>
  <c r="W83" i="3"/>
  <c r="V83" i="3"/>
  <c r="U83" i="3"/>
  <c r="AI84" i="3"/>
  <c r="AH84" i="3"/>
  <c r="AG84" i="3"/>
  <c r="AF84" i="3"/>
  <c r="AE84" i="3"/>
  <c r="AC84" i="3"/>
  <c r="AB84" i="3"/>
  <c r="Z84" i="3"/>
  <c r="Y84" i="3"/>
  <c r="X84" i="3"/>
  <c r="W84" i="3"/>
  <c r="V84" i="3"/>
  <c r="U84" i="3"/>
  <c r="AI85" i="3"/>
  <c r="AH85" i="3"/>
  <c r="AG85" i="3"/>
  <c r="AF85" i="3"/>
  <c r="AE85" i="3"/>
  <c r="AC85" i="3"/>
  <c r="AB85" i="3"/>
  <c r="Z85" i="3"/>
  <c r="Y85" i="3"/>
  <c r="X85" i="3"/>
  <c r="W85" i="3"/>
  <c r="V85" i="3"/>
  <c r="U85" i="3"/>
  <c r="AI86" i="3"/>
  <c r="AH86" i="3"/>
  <c r="AG86" i="3"/>
  <c r="AF86" i="3"/>
  <c r="AE86" i="3"/>
  <c r="AC86" i="3"/>
  <c r="AB86" i="3"/>
  <c r="Z86" i="3"/>
  <c r="Y86" i="3"/>
  <c r="X86" i="3"/>
  <c r="W86" i="3"/>
  <c r="V86" i="3"/>
  <c r="U86" i="3"/>
  <c r="AI87" i="3"/>
  <c r="AH87" i="3"/>
  <c r="AG87" i="3"/>
  <c r="AF87" i="3"/>
  <c r="AE87" i="3"/>
  <c r="AC87" i="3"/>
  <c r="AB87" i="3"/>
  <c r="Z87" i="3"/>
  <c r="Y87" i="3"/>
  <c r="X87" i="3"/>
  <c r="W87" i="3"/>
  <c r="V87" i="3"/>
  <c r="U87" i="3"/>
  <c r="AI88" i="3"/>
  <c r="AH88" i="3"/>
  <c r="AG88" i="3"/>
  <c r="AF88" i="3"/>
  <c r="AE88" i="3"/>
  <c r="AC88" i="3"/>
  <c r="AB88" i="3"/>
  <c r="Z88" i="3"/>
  <c r="Y88" i="3"/>
  <c r="X88" i="3"/>
  <c r="W88" i="3"/>
  <c r="V88" i="3"/>
  <c r="U88" i="3"/>
  <c r="AI89" i="3"/>
  <c r="AH89" i="3"/>
  <c r="AG89" i="3"/>
  <c r="AF89" i="3"/>
  <c r="AE89" i="3"/>
  <c r="AC89" i="3"/>
  <c r="AB89" i="3"/>
  <c r="Z89" i="3"/>
  <c r="Y89" i="3"/>
  <c r="X89" i="3"/>
  <c r="W89" i="3"/>
  <c r="V89" i="3"/>
  <c r="U89" i="3"/>
  <c r="AI90" i="3"/>
  <c r="AH90" i="3"/>
  <c r="AG90" i="3"/>
  <c r="AF90" i="3"/>
  <c r="AE90" i="3"/>
  <c r="AC90" i="3"/>
  <c r="AB90" i="3"/>
  <c r="Z90" i="3"/>
  <c r="Y90" i="3"/>
  <c r="X90" i="3"/>
  <c r="W90" i="3"/>
  <c r="V90" i="3"/>
  <c r="U90" i="3"/>
  <c r="AI91" i="3"/>
  <c r="AH91" i="3"/>
  <c r="AG91" i="3"/>
  <c r="AF91" i="3"/>
  <c r="AE91" i="3"/>
  <c r="AC91" i="3"/>
  <c r="AB91" i="3"/>
  <c r="Z91" i="3"/>
  <c r="Y91" i="3"/>
  <c r="X91" i="3"/>
  <c r="W91" i="3"/>
  <c r="V91" i="3"/>
  <c r="U91" i="3"/>
  <c r="AI92" i="3"/>
  <c r="AH92" i="3"/>
  <c r="AG92" i="3"/>
  <c r="AF92" i="3"/>
  <c r="AE92" i="3"/>
  <c r="AC92" i="3"/>
  <c r="AB92" i="3"/>
  <c r="Z92" i="3"/>
  <c r="Y92" i="3"/>
  <c r="X92" i="3"/>
  <c r="W92" i="3"/>
  <c r="V92" i="3"/>
  <c r="U92" i="3"/>
  <c r="AI93" i="3"/>
  <c r="AH93" i="3"/>
  <c r="AG93" i="3"/>
  <c r="AF93" i="3"/>
  <c r="AE93" i="3"/>
  <c r="AC93" i="3"/>
  <c r="AB93" i="3"/>
  <c r="Z93" i="3"/>
  <c r="Y93" i="3"/>
  <c r="X93" i="3"/>
  <c r="W93" i="3"/>
  <c r="V93" i="3"/>
  <c r="U93" i="3"/>
  <c r="AI94" i="3"/>
  <c r="AH94" i="3"/>
  <c r="AG94" i="3"/>
  <c r="AF94" i="3"/>
  <c r="AE94" i="3"/>
  <c r="AC94" i="3"/>
  <c r="AB94" i="3"/>
  <c r="Z94" i="3"/>
  <c r="Y94" i="3"/>
  <c r="X94" i="3"/>
  <c r="W94" i="3"/>
  <c r="V94" i="3"/>
  <c r="U94" i="3"/>
  <c r="AI95" i="3"/>
  <c r="AH95" i="3"/>
  <c r="AG95" i="3"/>
  <c r="AF95" i="3"/>
  <c r="AE95" i="3"/>
  <c r="AC95" i="3"/>
  <c r="AB95" i="3"/>
  <c r="Z95" i="3"/>
  <c r="Y95" i="3"/>
  <c r="X95" i="3"/>
  <c r="W95" i="3"/>
  <c r="V95" i="3"/>
  <c r="U95" i="3"/>
  <c r="AI96" i="3"/>
  <c r="AH96" i="3"/>
  <c r="AG96" i="3"/>
  <c r="AF96" i="3"/>
  <c r="AE96" i="3"/>
  <c r="AC96" i="3"/>
  <c r="AB96" i="3"/>
  <c r="Z96" i="3"/>
  <c r="Y96" i="3"/>
  <c r="X96" i="3"/>
  <c r="W96" i="3"/>
  <c r="V96" i="3"/>
  <c r="U96" i="3"/>
  <c r="M13" i="12"/>
  <c r="N26" i="12" s="1"/>
  <c r="L13" i="12"/>
  <c r="U35" i="15"/>
  <c r="AF127" i="15"/>
  <c r="AD127" i="15"/>
  <c r="AB130" i="15"/>
  <c r="AA130" i="15"/>
  <c r="AC131" i="15"/>
  <c r="V131" i="15"/>
  <c r="AE134" i="15"/>
  <c r="AD134" i="15"/>
  <c r="AH137" i="15"/>
  <c r="AC137" i="15"/>
  <c r="AE142" i="15"/>
  <c r="V142" i="15"/>
  <c r="AG145" i="15"/>
  <c r="Y145" i="15"/>
  <c r="W145" i="15"/>
  <c r="AB146" i="15"/>
  <c r="Z146" i="15"/>
  <c r="AI125" i="16"/>
  <c r="AH125" i="16"/>
  <c r="AG125" i="16"/>
  <c r="AF125" i="16"/>
  <c r="AE125" i="16"/>
  <c r="AD125" i="16"/>
  <c r="AC125" i="16"/>
  <c r="AB125" i="16"/>
  <c r="AA125" i="16"/>
  <c r="Z125" i="16"/>
  <c r="Y125" i="16"/>
  <c r="X125" i="16"/>
  <c r="W125" i="16"/>
  <c r="V125" i="16"/>
  <c r="U125" i="16"/>
  <c r="AI126" i="16"/>
  <c r="AH126" i="16"/>
  <c r="AG126" i="16"/>
  <c r="AF126" i="16"/>
  <c r="AE126" i="16"/>
  <c r="AD126" i="16"/>
  <c r="AC126" i="16"/>
  <c r="AB126" i="16"/>
  <c r="AA126" i="16"/>
  <c r="Z126" i="16"/>
  <c r="Y126" i="16"/>
  <c r="X126" i="16"/>
  <c r="W126" i="16"/>
  <c r="V126" i="16"/>
  <c r="U126" i="16"/>
  <c r="AI127" i="16"/>
  <c r="AH127" i="16"/>
  <c r="AG127" i="16"/>
  <c r="AF127" i="16"/>
  <c r="AE127" i="16"/>
  <c r="AD127" i="16"/>
  <c r="AC127" i="16"/>
  <c r="AB127" i="16"/>
  <c r="AA127" i="16"/>
  <c r="Z127" i="16"/>
  <c r="Y127" i="16"/>
  <c r="X127" i="16"/>
  <c r="W127" i="16"/>
  <c r="V127" i="16"/>
  <c r="U127" i="16"/>
  <c r="AI128" i="16"/>
  <c r="AH128" i="16"/>
  <c r="AG128" i="16"/>
  <c r="AF128" i="16"/>
  <c r="AE128" i="16"/>
  <c r="AD128" i="16"/>
  <c r="AC128" i="16"/>
  <c r="AB128" i="16"/>
  <c r="AA128" i="16"/>
  <c r="Z128" i="16"/>
  <c r="Y128" i="16"/>
  <c r="X128" i="16"/>
  <c r="W128" i="16"/>
  <c r="V128" i="16"/>
  <c r="U128" i="16"/>
  <c r="AI129" i="16"/>
  <c r="AH129" i="16"/>
  <c r="AG129" i="16"/>
  <c r="AF129" i="16"/>
  <c r="AE129" i="16"/>
  <c r="AD129" i="16"/>
  <c r="AC129" i="16"/>
  <c r="AB129" i="16"/>
  <c r="AA129" i="16"/>
  <c r="Z129" i="16"/>
  <c r="Y129" i="16"/>
  <c r="X129" i="16"/>
  <c r="W129" i="16"/>
  <c r="V129" i="16"/>
  <c r="U129" i="16"/>
  <c r="AI130" i="16"/>
  <c r="AH130" i="16"/>
  <c r="AG130" i="16"/>
  <c r="AF130" i="16"/>
  <c r="AE130" i="16"/>
  <c r="AD130" i="16"/>
  <c r="AC130" i="16"/>
  <c r="AB130" i="16"/>
  <c r="AA130" i="16"/>
  <c r="Z130" i="16"/>
  <c r="Y130" i="16"/>
  <c r="X130" i="16"/>
  <c r="W130" i="16"/>
  <c r="V130" i="16"/>
  <c r="U130" i="16"/>
  <c r="AI131" i="16"/>
  <c r="AH131" i="16"/>
  <c r="AG131" i="16"/>
  <c r="AF131" i="16"/>
  <c r="AE131" i="16"/>
  <c r="AD131" i="16"/>
  <c r="AC131" i="16"/>
  <c r="AB131" i="16"/>
  <c r="AA131" i="16"/>
  <c r="Z131" i="16"/>
  <c r="Y131" i="16"/>
  <c r="X131" i="16"/>
  <c r="W131" i="16"/>
  <c r="V131" i="16"/>
  <c r="U131" i="16"/>
  <c r="AI132" i="16"/>
  <c r="AH132" i="16"/>
  <c r="AG132" i="16"/>
  <c r="AF132" i="16"/>
  <c r="AE132" i="16"/>
  <c r="AD132" i="16"/>
  <c r="AC132" i="16"/>
  <c r="AB132" i="16"/>
  <c r="AA132" i="16"/>
  <c r="Z132" i="16"/>
  <c r="Y132" i="16"/>
  <c r="X132" i="16"/>
  <c r="W132" i="16"/>
  <c r="V132" i="16"/>
  <c r="U132" i="16"/>
  <c r="AI133" i="16"/>
  <c r="AH133" i="16"/>
  <c r="AG133" i="16"/>
  <c r="AF133" i="16"/>
  <c r="AE133" i="16"/>
  <c r="AD133" i="16"/>
  <c r="AC133" i="16"/>
  <c r="AB133" i="16"/>
  <c r="AA133" i="16"/>
  <c r="Z133" i="16"/>
  <c r="Y133" i="16"/>
  <c r="X133" i="16"/>
  <c r="W133" i="16"/>
  <c r="V133" i="16"/>
  <c r="U133" i="16"/>
  <c r="AI134" i="16"/>
  <c r="AH134" i="16"/>
  <c r="AG134" i="16"/>
  <c r="AF134" i="16"/>
  <c r="AE134" i="16"/>
  <c r="AD134" i="16"/>
  <c r="AC134" i="16"/>
  <c r="AB134" i="16"/>
  <c r="AA134" i="16"/>
  <c r="Z134" i="16"/>
  <c r="Y134" i="16"/>
  <c r="X134" i="16"/>
  <c r="W134" i="16"/>
  <c r="V134" i="16"/>
  <c r="U134" i="16"/>
  <c r="AI135" i="16"/>
  <c r="AH135" i="16"/>
  <c r="AG135" i="16"/>
  <c r="AF135" i="16"/>
  <c r="AE135" i="16"/>
  <c r="AD135" i="16"/>
  <c r="AC135" i="16"/>
  <c r="AB135" i="16"/>
  <c r="AA135" i="16"/>
  <c r="Z135" i="16"/>
  <c r="Y135" i="16"/>
  <c r="X135" i="16"/>
  <c r="W135" i="16"/>
  <c r="V135" i="16"/>
  <c r="U135" i="16"/>
  <c r="AI136" i="16"/>
  <c r="AH136" i="16"/>
  <c r="AG136" i="16"/>
  <c r="AF136" i="16"/>
  <c r="AE136" i="16"/>
  <c r="AD136" i="16"/>
  <c r="AC136" i="16"/>
  <c r="AB136" i="16"/>
  <c r="AA136" i="16"/>
  <c r="Z136" i="16"/>
  <c r="Y136" i="16"/>
  <c r="X136" i="16"/>
  <c r="W136" i="16"/>
  <c r="V136" i="16"/>
  <c r="U136" i="16"/>
  <c r="AI137" i="16"/>
  <c r="AH137" i="16"/>
  <c r="AG137" i="16"/>
  <c r="AF137" i="16"/>
  <c r="AE137" i="16"/>
  <c r="AD137" i="16"/>
  <c r="AC137" i="16"/>
  <c r="AB137" i="16"/>
  <c r="AA137" i="16"/>
  <c r="Z137" i="16"/>
  <c r="Y137" i="16"/>
  <c r="X137" i="16"/>
  <c r="W137" i="16"/>
  <c r="V137" i="16"/>
  <c r="U137" i="16"/>
  <c r="AI138" i="16"/>
  <c r="AH138" i="16"/>
  <c r="AG138" i="16"/>
  <c r="AF138" i="16"/>
  <c r="AE138" i="16"/>
  <c r="AD138" i="16"/>
  <c r="AC138" i="16"/>
  <c r="AB138" i="16"/>
  <c r="AA138" i="16"/>
  <c r="Z138" i="16"/>
  <c r="Y138" i="16"/>
  <c r="X138" i="16"/>
  <c r="W138" i="16"/>
  <c r="V138" i="16"/>
  <c r="U138" i="16"/>
  <c r="AI139" i="16"/>
  <c r="AH139" i="16"/>
  <c r="AG139" i="16"/>
  <c r="AF139" i="16"/>
  <c r="AE139" i="16"/>
  <c r="AD139" i="16"/>
  <c r="AC139" i="16"/>
  <c r="AB139" i="16"/>
  <c r="AA139" i="16"/>
  <c r="Z139" i="16"/>
  <c r="Y139" i="16"/>
  <c r="X139" i="16"/>
  <c r="W139" i="16"/>
  <c r="V139" i="16"/>
  <c r="U139" i="16"/>
  <c r="AI140" i="16"/>
  <c r="AH140" i="16"/>
  <c r="AG140" i="16"/>
  <c r="AF140" i="16"/>
  <c r="AE140" i="16"/>
  <c r="AD140" i="16"/>
  <c r="AC140" i="16"/>
  <c r="AB140" i="16"/>
  <c r="AA140" i="16"/>
  <c r="Z140" i="16"/>
  <c r="Y140" i="16"/>
  <c r="X140" i="16"/>
  <c r="W140" i="16"/>
  <c r="V140" i="16"/>
  <c r="U140" i="16"/>
  <c r="AI141" i="16"/>
  <c r="AH141" i="16"/>
  <c r="AG141" i="16"/>
  <c r="AF141" i="16"/>
  <c r="AE141" i="16"/>
  <c r="AD141" i="16"/>
  <c r="AC141" i="16"/>
  <c r="AB141" i="16"/>
  <c r="AA141" i="16"/>
  <c r="Z141" i="16"/>
  <c r="Y141" i="16"/>
  <c r="X141" i="16"/>
  <c r="W141" i="16"/>
  <c r="V141" i="16"/>
  <c r="U141" i="16"/>
  <c r="AI142" i="16"/>
  <c r="AH142" i="16"/>
  <c r="AG142" i="16"/>
  <c r="AF142" i="16"/>
  <c r="AE142" i="16"/>
  <c r="AD142" i="16"/>
  <c r="AC142" i="16"/>
  <c r="AB142" i="16"/>
  <c r="AA142" i="16"/>
  <c r="Z142" i="16"/>
  <c r="Y142" i="16"/>
  <c r="X142" i="16"/>
  <c r="W142" i="16"/>
  <c r="V142" i="16"/>
  <c r="U142" i="16"/>
  <c r="AI143" i="16"/>
  <c r="AH143" i="16"/>
  <c r="AG143" i="16"/>
  <c r="AF143" i="16"/>
  <c r="AE143" i="16"/>
  <c r="AD143" i="16"/>
  <c r="AC143" i="16"/>
  <c r="AB143" i="16"/>
  <c r="AA143" i="16"/>
  <c r="Z143" i="16"/>
  <c r="Y143" i="16"/>
  <c r="X143" i="16"/>
  <c r="W143" i="16"/>
  <c r="V143" i="16"/>
  <c r="U143" i="16"/>
  <c r="AI144" i="16"/>
  <c r="AH144" i="16"/>
  <c r="AG144" i="16"/>
  <c r="AF144" i="16"/>
  <c r="AE144" i="16"/>
  <c r="AD144" i="16"/>
  <c r="AC144" i="16"/>
  <c r="AB144" i="16"/>
  <c r="AA144" i="16"/>
  <c r="Z144" i="16"/>
  <c r="Y144" i="16"/>
  <c r="X144" i="16"/>
  <c r="W144" i="16"/>
  <c r="V144" i="16"/>
  <c r="U144" i="16"/>
  <c r="AI145" i="16"/>
  <c r="AH145" i="16"/>
  <c r="AG145" i="16"/>
  <c r="AF145" i="16"/>
  <c r="AE145" i="16"/>
  <c r="AD145" i="16"/>
  <c r="AC145" i="16"/>
  <c r="AB145" i="16"/>
  <c r="AA145" i="16"/>
  <c r="Z145" i="16"/>
  <c r="Y145" i="16"/>
  <c r="X145" i="16"/>
  <c r="W145" i="16"/>
  <c r="V145" i="16"/>
  <c r="U145" i="16"/>
  <c r="AI146" i="16"/>
  <c r="AH146" i="16"/>
  <c r="AG146" i="16"/>
  <c r="AF146" i="16"/>
  <c r="AE146" i="16"/>
  <c r="AD146" i="16"/>
  <c r="AC146" i="16"/>
  <c r="AB146" i="16"/>
  <c r="AA146" i="16"/>
  <c r="Z146" i="16"/>
  <c r="Y146" i="16"/>
  <c r="X146" i="16"/>
  <c r="W146" i="16"/>
  <c r="V146" i="16"/>
  <c r="U146" i="16"/>
  <c r="AI147" i="16"/>
  <c r="AH147" i="16"/>
  <c r="AG147" i="16"/>
  <c r="AF147" i="16"/>
  <c r="AE147" i="16"/>
  <c r="AD147" i="16"/>
  <c r="AC147" i="16"/>
  <c r="AB147" i="16"/>
  <c r="AA147" i="16"/>
  <c r="Z147" i="16"/>
  <c r="Y147" i="16"/>
  <c r="X147" i="16"/>
  <c r="W147" i="16"/>
  <c r="V147" i="16"/>
  <c r="U147" i="16"/>
  <c r="AI148" i="16"/>
  <c r="AH148" i="16"/>
  <c r="AG148" i="16"/>
  <c r="AF148" i="16"/>
  <c r="AE148" i="16"/>
  <c r="AD148" i="16"/>
  <c r="AC148" i="16"/>
  <c r="AB148" i="16"/>
  <c r="AA148" i="16"/>
  <c r="Z148" i="16"/>
  <c r="Y148" i="16"/>
  <c r="X148" i="16"/>
  <c r="W148" i="16"/>
  <c r="V148" i="16"/>
  <c r="U148" i="16"/>
  <c r="AI149" i="16"/>
  <c r="AH149" i="16"/>
  <c r="AG149" i="16"/>
  <c r="AF149" i="16"/>
  <c r="AE149" i="16"/>
  <c r="AD149" i="16"/>
  <c r="AC149" i="16"/>
  <c r="AB149" i="16"/>
  <c r="AA149" i="16"/>
  <c r="Z149" i="16"/>
  <c r="Y149" i="16"/>
  <c r="X149" i="16"/>
  <c r="W149" i="16"/>
  <c r="V149" i="16"/>
  <c r="U149" i="16"/>
  <c r="E79" i="13"/>
  <c r="E37" i="13"/>
  <c r="U54" i="13" s="1"/>
  <c r="U58" i="13" s="1"/>
  <c r="D120" i="13"/>
  <c r="E79" i="17"/>
  <c r="E37" i="17"/>
  <c r="U54" i="17" s="1"/>
  <c r="U58" i="17" s="1"/>
  <c r="D120" i="17"/>
  <c r="E79" i="18"/>
  <c r="E37" i="18"/>
  <c r="U54" i="18" s="1"/>
  <c r="U58" i="18" s="1"/>
  <c r="O65" i="12" l="1"/>
  <c r="L95" i="12" s="1"/>
  <c r="M26" i="12"/>
  <c r="J44" i="12" l="1"/>
  <c r="J46" i="12" s="1"/>
  <c r="J43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yogi</author>
  </authors>
  <commentList>
    <comment ref="D3" authorId="0" shapeId="0" xr:uid="{00000000-0006-0000-0000-000001000000}">
      <text>
        <r>
          <rPr>
            <b/>
            <sz val="9"/>
            <rFont val="Tahoma"/>
            <charset val="134"/>
          </rPr>
          <t>yogi:</t>
        </r>
        <r>
          <rPr>
            <sz val="9"/>
            <rFont val="Tahoma"/>
            <charset val="134"/>
          </rPr>
          <t xml:space="preserve">
Cleaning,tokenizing,stopword removal,casefolding,normalisasi,stemming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yogi</author>
  </authors>
  <commentList>
    <comment ref="P22" authorId="0" shapeId="0" xr:uid="{00000000-0006-0000-0300-000001000000}">
      <text>
        <r>
          <rPr>
            <b/>
            <sz val="9"/>
            <rFont val="Tahoma"/>
            <charset val="134"/>
          </rPr>
          <t>yogi:</t>
        </r>
        <r>
          <rPr>
            <sz val="9"/>
            <rFont val="Tahoma"/>
            <charset val="134"/>
          </rPr>
          <t xml:space="preserve">
Diurutkan dari largest to smallest</t>
        </r>
      </text>
    </comment>
    <comment ref="T22" authorId="0" shapeId="0" xr:uid="{00000000-0006-0000-0300-000002000000}">
      <text>
        <r>
          <rPr>
            <b/>
            <sz val="9"/>
            <rFont val="Tahoma"/>
            <charset val="134"/>
          </rPr>
          <t>yogi:</t>
        </r>
        <r>
          <rPr>
            <sz val="9"/>
            <rFont val="Tahoma"/>
            <charset val="134"/>
          </rPr>
          <t xml:space="preserve">
Diurutkan dari largest to smallest</t>
        </r>
      </text>
    </comment>
    <comment ref="C114" authorId="0" shapeId="0" xr:uid="{00000000-0006-0000-0300-000003000000}">
      <text>
        <r>
          <rPr>
            <b/>
            <sz val="9"/>
            <rFont val="Tahoma"/>
            <charset val="134"/>
          </rPr>
          <t>yogi:</t>
        </r>
        <r>
          <rPr>
            <sz val="9"/>
            <rFont val="Tahoma"/>
            <charset val="134"/>
          </rPr>
          <t xml:space="preserve">
Diambil dengan K=10
K adalah peringkat rangking bobot kata. K=10 berarti peringkat 10 teratas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yogi</author>
  </authors>
  <commentList>
    <comment ref="P22" authorId="0" shapeId="0" xr:uid="{00000000-0006-0000-0400-000001000000}">
      <text>
        <r>
          <rPr>
            <b/>
            <sz val="9"/>
            <rFont val="Tahoma"/>
            <charset val="134"/>
          </rPr>
          <t>yogi:</t>
        </r>
        <r>
          <rPr>
            <sz val="9"/>
            <rFont val="Tahoma"/>
            <charset val="134"/>
          </rPr>
          <t xml:space="preserve">
Diurutkan dari largest to smallest</t>
        </r>
      </text>
    </comment>
    <comment ref="T22" authorId="0" shapeId="0" xr:uid="{00000000-0006-0000-0400-000002000000}">
      <text>
        <r>
          <rPr>
            <b/>
            <sz val="9"/>
            <rFont val="Tahoma"/>
            <charset val="134"/>
          </rPr>
          <t>yogi:</t>
        </r>
        <r>
          <rPr>
            <sz val="9"/>
            <rFont val="Tahoma"/>
            <charset val="134"/>
          </rPr>
          <t xml:space="preserve">
Diurutkan dari largest to smallest</t>
        </r>
      </text>
    </comment>
    <comment ref="C98" authorId="0" shapeId="0" xr:uid="{00000000-0006-0000-0400-000003000000}">
      <text>
        <r>
          <rPr>
            <b/>
            <sz val="9"/>
            <rFont val="Tahoma"/>
            <charset val="134"/>
          </rPr>
          <t>yogi:</t>
        </r>
        <r>
          <rPr>
            <sz val="9"/>
            <rFont val="Tahoma"/>
            <charset val="134"/>
          </rPr>
          <t xml:space="preserve">
Diambil dengan K=10
K adalah peringkat rangking bobot kata. K=10 berarti peringkat 10 teratas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yogi</author>
  </authors>
  <commentList>
    <comment ref="P22" authorId="0" shapeId="0" xr:uid="{00000000-0006-0000-0500-000001000000}">
      <text>
        <r>
          <rPr>
            <b/>
            <sz val="9"/>
            <rFont val="Tahoma"/>
            <charset val="134"/>
          </rPr>
          <t>yogi:</t>
        </r>
        <r>
          <rPr>
            <sz val="9"/>
            <rFont val="Tahoma"/>
            <charset val="134"/>
          </rPr>
          <t xml:space="preserve">
Diurutkan dari largest to smallest</t>
        </r>
      </text>
    </comment>
    <comment ref="T22" authorId="0" shapeId="0" xr:uid="{00000000-0006-0000-0500-000002000000}">
      <text>
        <r>
          <rPr>
            <b/>
            <sz val="9"/>
            <rFont val="Tahoma"/>
            <charset val="134"/>
          </rPr>
          <t>yogi:</t>
        </r>
        <r>
          <rPr>
            <sz val="9"/>
            <rFont val="Tahoma"/>
            <charset val="134"/>
          </rPr>
          <t xml:space="preserve">
Diurutkan dari largest to smallest</t>
        </r>
      </text>
    </comment>
    <comment ref="Q40" authorId="0" shapeId="0" xr:uid="{D368CD72-0FF5-424E-B12B-4C7B34009B26}">
      <text>
        <r>
          <rPr>
            <b/>
            <sz val="9"/>
            <rFont val="Tahoma"/>
            <family val="2"/>
          </rPr>
          <t>yogi:</t>
        </r>
        <r>
          <rPr>
            <sz val="9"/>
            <rFont val="Tahoma"/>
            <family val="2"/>
          </rPr>
          <t xml:space="preserve">
Diurutkan dari largest to smallest</t>
        </r>
      </text>
    </comment>
    <comment ref="U40" authorId="0" shapeId="0" xr:uid="{CB340FD5-C00B-4D74-B92E-D8BECFA6EF04}">
      <text>
        <r>
          <rPr>
            <b/>
            <sz val="9"/>
            <rFont val="Tahoma"/>
            <family val="2"/>
          </rPr>
          <t>yogi:</t>
        </r>
        <r>
          <rPr>
            <sz val="9"/>
            <rFont val="Tahoma"/>
            <family val="2"/>
          </rPr>
          <t xml:space="preserve">
Diurutkan dari largest to smallest</t>
        </r>
      </text>
    </comment>
    <comment ref="C98" authorId="0" shapeId="0" xr:uid="{00000000-0006-0000-0500-000003000000}">
      <text>
        <r>
          <rPr>
            <b/>
            <sz val="9"/>
            <rFont val="Tahoma"/>
            <charset val="134"/>
          </rPr>
          <t>yogi:</t>
        </r>
        <r>
          <rPr>
            <sz val="9"/>
            <rFont val="Tahoma"/>
            <charset val="134"/>
          </rPr>
          <t xml:space="preserve">
Diambil dengan K=10
K adalah peringkat rangking bobot kata. K=10 berarti peringkat 10 teratas</t>
        </r>
      </text>
    </comment>
  </commentList>
</comments>
</file>

<file path=xl/sharedStrings.xml><?xml version="1.0" encoding="utf-8"?>
<sst xmlns="http://schemas.openxmlformats.org/spreadsheetml/2006/main" count="1726" uniqueCount="527">
  <si>
    <t>Data</t>
  </si>
  <si>
    <t>Data Mentah</t>
  </si>
  <si>
    <t>Hasil Preprocessing</t>
  </si>
  <si>
    <t>Kelas</t>
  </si>
  <si>
    <t>D1</t>
  </si>
  <si>
    <r>
      <rPr>
        <sz val="12"/>
        <color rgb="FF000000"/>
        <rFont val="Times New Roman"/>
        <charset val="134"/>
      </rPr>
      <t>“a</t>
    </r>
    <r>
      <rPr>
        <sz val="12"/>
        <color rgb="FF000000"/>
        <rFont val="Times New Roman"/>
        <charset val="134"/>
      </rPr>
      <t>lat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apa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yang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“guna”,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untuk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“campu</t>
    </r>
    <r>
      <rPr>
        <sz val="12"/>
        <color rgb="FF000000"/>
        <rFont val="Times New Roman"/>
        <charset val="134"/>
      </rPr>
      <t>r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adon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kue</t>
    </r>
    <r>
      <rPr>
        <sz val="12"/>
        <color rgb="FF000000"/>
        <rFont val="Times New Roman"/>
        <charset val="134"/>
      </rPr>
      <t>”</t>
    </r>
  </si>
  <si>
    <t>Factoid</t>
  </si>
  <si>
    <t>D2</t>
  </si>
  <si>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ada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“mana” ,”gelang”, “beri”, “dari”, “nenek”</t>
    </r>
  </si>
  <si>
    <t>D3</t>
  </si>
  <si>
    <t>“kata”, “siapa” ,”yang”, “suruh”</t>
  </si>
  <si>
    <t>D4</t>
  </si>
  <si>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kapan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“ingat”,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hari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pahlawan</t>
    </r>
    <r>
      <rPr>
        <sz val="12"/>
        <color rgb="FF000000"/>
        <rFont val="Times New Roman"/>
        <charset val="134"/>
      </rPr>
      <t>”</t>
    </r>
  </si>
  <si>
    <t>D5</t>
  </si>
  <si>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siapa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“temu”,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telepon</t>
    </r>
    <r>
      <rPr>
        <sz val="12"/>
        <color rgb="FF000000"/>
        <rFont val="Times New Roman"/>
        <charset val="134"/>
      </rPr>
      <t>”</t>
    </r>
  </si>
  <si>
    <t>D6</t>
  </si>
  <si>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apa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ala</t>
    </r>
    <r>
      <rPr>
        <sz val="12"/>
        <color rgb="FF000000"/>
        <rFont val="Times New Roman"/>
        <charset val="134"/>
      </rPr>
      <t>s”,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“laku”,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“buat”,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keji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itu</t>
    </r>
    <r>
      <rPr>
        <sz val="12"/>
        <color rgb="FF000000"/>
        <rFont val="Times New Roman"/>
        <charset val="134"/>
      </rPr>
      <t>”</t>
    </r>
  </si>
  <si>
    <t>Non-factoid</t>
  </si>
  <si>
    <t>D7</t>
  </si>
  <si>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apa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kendala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yang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“hadap”,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dalam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“kerja”,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tugas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akhir</t>
    </r>
    <r>
      <rPr>
        <sz val="12"/>
        <color rgb="FF000000"/>
        <rFont val="Times New Roman"/>
        <charset val="134"/>
      </rPr>
      <t>”</t>
    </r>
  </si>
  <si>
    <t>D8</t>
  </si>
  <si>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apa</t>
    </r>
    <r>
      <rPr>
        <sz val="12"/>
        <color rgb="FF000000"/>
        <rFont val="Times New Roman"/>
        <charset val="134"/>
      </rPr>
      <t>”, “guna”,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mixer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dalam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proses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“buat”,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kue</t>
    </r>
    <r>
      <rPr>
        <sz val="12"/>
        <color rgb="FF000000"/>
        <rFont val="Times New Roman"/>
        <charset val="134"/>
      </rPr>
      <t>”</t>
    </r>
  </si>
  <si>
    <t>D9</t>
  </si>
  <si>
    <t>“jelas”, “pada”, “mengapa”, “kau”, “rahasia”, “ini”, “dari”</t>
  </si>
  <si>
    <t>D10</t>
  </si>
  <si>
    <t>“Bagaimana”, “dokter”, “itu”, “bisa”, “papar”, “virus”, “covid-19”</t>
  </si>
  <si>
    <t>D11</t>
  </si>
  <si>
    <r>
      <rPr>
        <sz val="12"/>
        <color rgb="FF000000"/>
        <rFont val="Times New Roman"/>
        <charset val="134"/>
      </rPr>
      <t>“sedia”,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kamu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“ajar”,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bagaimana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cara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“main”, “</t>
    </r>
    <r>
      <rPr>
        <sz val="12"/>
        <color rgb="FF000000"/>
        <rFont val="Times New Roman"/>
        <charset val="134"/>
      </rPr>
      <t>sepeda</t>
    </r>
    <r>
      <rPr>
        <sz val="12"/>
        <color rgb="FF000000"/>
        <rFont val="Times New Roman"/>
        <charset val="134"/>
      </rPr>
      <t>”</t>
    </r>
  </si>
  <si>
    <t>Others</t>
  </si>
  <si>
    <t>D12</t>
  </si>
  <si>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bukankah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kamu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tau</t>
    </r>
    <r>
      <rPr>
        <sz val="12"/>
        <color rgb="FF000000"/>
        <rFont val="Times New Roman"/>
        <charset val="134"/>
      </rPr>
      <t>”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harus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bagaimana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sekarang</t>
    </r>
    <r>
      <rPr>
        <sz val="12"/>
        <color rgb="FF000000"/>
        <rFont val="Times New Roman"/>
        <charset val="134"/>
      </rPr>
      <t>”</t>
    </r>
  </si>
  <si>
    <t>D13</t>
  </si>
  <si>
    <t>D14</t>
  </si>
  <si>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ingat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kau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kapan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akhir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kita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kunjung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kesini</t>
    </r>
    <r>
      <rPr>
        <sz val="12"/>
        <color rgb="FF000000"/>
        <rFont val="Times New Roman"/>
        <charset val="134"/>
      </rPr>
      <t>”</t>
    </r>
  </si>
  <si>
    <t>D15</t>
  </si>
  <si>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siapa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saja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yang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ikut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ke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“g</t>
    </r>
    <r>
      <rPr>
        <sz val="12"/>
        <color rgb="FF000000"/>
        <rFont val="Times New Roman"/>
        <charset val="134"/>
      </rPr>
      <t>unung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“s</t>
    </r>
    <r>
      <rPr>
        <sz val="12"/>
        <color rgb="FF000000"/>
        <rFont val="Times New Roman"/>
        <charset val="134"/>
      </rPr>
      <t>imeulu</t>
    </r>
    <r>
      <rPr>
        <sz val="12"/>
        <color rgb="FF000000"/>
        <rFont val="Times New Roman"/>
        <charset val="134"/>
      </rPr>
      <t>”</t>
    </r>
  </si>
  <si>
    <t>PEMBOBOTAN TANPA SELEKSI FITUR</t>
  </si>
  <si>
    <t>“turut”, “siapa”, “agen”, “sepakbola”, “baik”</t>
  </si>
  <si>
    <t>Pembobotan TF-IDF</t>
  </si>
  <si>
    <t>N</t>
  </si>
  <si>
    <t>Tf</t>
  </si>
  <si>
    <t>W = Tf x Idf</t>
  </si>
  <si>
    <t>Term (t)</t>
  </si>
  <si>
    <t>df</t>
  </si>
  <si>
    <t>Idf</t>
  </si>
  <si>
    <t>alat</t>
  </si>
  <si>
    <t>apa</t>
  </si>
  <si>
    <t>yang</t>
  </si>
  <si>
    <t>guna</t>
  </si>
  <si>
    <t>untuk</t>
  </si>
  <si>
    <t>campur</t>
  </si>
  <si>
    <t>adon</t>
  </si>
  <si>
    <t>kue</t>
  </si>
  <si>
    <t>ada</t>
  </si>
  <si>
    <t>mana</t>
  </si>
  <si>
    <t>gelang</t>
  </si>
  <si>
    <t>beri</t>
  </si>
  <si>
    <t>dari</t>
  </si>
  <si>
    <t>nenek</t>
  </si>
  <si>
    <t>kata</t>
  </si>
  <si>
    <t>siapa</t>
  </si>
  <si>
    <t>suruh</t>
  </si>
  <si>
    <t>kapan</t>
  </si>
  <si>
    <t>ingat</t>
  </si>
  <si>
    <t>hari</t>
  </si>
  <si>
    <t>pahlawan</t>
  </si>
  <si>
    <t>temu</t>
  </si>
  <si>
    <t>telepon</t>
  </si>
  <si>
    <t>alas</t>
  </si>
  <si>
    <t>laku</t>
  </si>
  <si>
    <t>buat</t>
  </si>
  <si>
    <t>keji</t>
  </si>
  <si>
    <t>itu</t>
  </si>
  <si>
    <t>kendala</t>
  </si>
  <si>
    <t>hadap</t>
  </si>
  <si>
    <t>dalam</t>
  </si>
  <si>
    <t>kerja</t>
  </si>
  <si>
    <t>tugas</t>
  </si>
  <si>
    <t>akhir</t>
  </si>
  <si>
    <t>mixer</t>
  </si>
  <si>
    <t>proses</t>
  </si>
  <si>
    <t>jelas</t>
  </si>
  <si>
    <t>pada</t>
  </si>
  <si>
    <t>mengapa</t>
  </si>
  <si>
    <t>kau</t>
  </si>
  <si>
    <t>rahasia</t>
  </si>
  <si>
    <t>ini</t>
  </si>
  <si>
    <t>bagaimana</t>
  </si>
  <si>
    <t>dokter</t>
  </si>
  <si>
    <t>bisa</t>
  </si>
  <si>
    <t>papar</t>
  </si>
  <si>
    <t>virus</t>
  </si>
  <si>
    <t>covid-19</t>
  </si>
  <si>
    <t>sedia</t>
  </si>
  <si>
    <t>kamu</t>
  </si>
  <si>
    <t>ajar</t>
  </si>
  <si>
    <t>cara</t>
  </si>
  <si>
    <t>main</t>
  </si>
  <si>
    <t>sepeda</t>
  </si>
  <si>
    <t>bukankah</t>
  </si>
  <si>
    <t>tau</t>
  </si>
  <si>
    <t>harus</t>
  </si>
  <si>
    <t>sekarang</t>
  </si>
  <si>
    <t>turut</t>
  </si>
  <si>
    <t>agen</t>
  </si>
  <si>
    <t>sepakbola</t>
  </si>
  <si>
    <t>baik</t>
  </si>
  <si>
    <t>kita</t>
  </si>
  <si>
    <t>kunjung</t>
  </si>
  <si>
    <t>kesini</t>
  </si>
  <si>
    <t>saja</t>
  </si>
  <si>
    <t>ikut</t>
  </si>
  <si>
    <t>ke</t>
  </si>
  <si>
    <t>gunung</t>
  </si>
  <si>
    <t>simeulu</t>
  </si>
  <si>
    <t>PROSES PELATIHAN</t>
  </si>
  <si>
    <t>No.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</si>
  <si>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</si>
  <si>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</si>
  <si>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</si>
  <si>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</si>
  <si>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</si>
  <si>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</si>
  <si>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</si>
  <si>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</si>
  <si>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</si>
  <si>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</si>
  <si>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</si>
  <si>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</si>
  <si>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</si>
  <si>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</si>
  <si>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</si>
  <si>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</si>
  <si>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</si>
  <si>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</si>
  <si>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</si>
  <si>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</si>
  <si>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</si>
  <si>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</si>
  <si>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</si>
  <si>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</si>
  <si>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</si>
  <si>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</si>
  <si>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</si>
  <si>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</si>
  <si>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</si>
  <si>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</si>
  <si>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</si>
  <si>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</si>
  <si>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</si>
  <si>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</si>
  <si>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</si>
  <si>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</si>
  <si>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</si>
  <si>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</si>
  <si>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</si>
  <si>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</si>
  <si>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</si>
  <si>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</si>
  <si>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</si>
  <si>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</si>
  <si>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</si>
  <si>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</si>
  <si>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</si>
  <si>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</si>
  <si>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</si>
  <si>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</si>
  <si>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</si>
  <si>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</si>
  <si>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</si>
  <si>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</si>
  <si>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</si>
  <si>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</si>
  <si>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</si>
  <si>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</si>
  <si>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</si>
  <si>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</si>
  <si>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</si>
  <si>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</si>
  <si>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</si>
  <si>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</si>
  <si>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</si>
  <si>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</si>
  <si>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</si>
  <si>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</si>
  <si>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</si>
  <si>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</si>
  <si>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y</t>
  </si>
  <si>
    <t>x1</t>
  </si>
  <si>
    <t>x2</t>
  </si>
  <si>
    <t>Transpose</t>
  </si>
  <si>
    <t>1. Mengitung nilai Dot Product</t>
  </si>
  <si>
    <t>Kernel linier</t>
  </si>
  <si>
    <t>2. Mencari nilai hyperplane terbaik</t>
  </si>
  <si>
    <t>3. Menghitung nilai bias</t>
  </si>
  <si>
    <t>Jumlah SV</t>
  </si>
  <si>
    <t>nsv</t>
  </si>
  <si>
    <t>b</t>
  </si>
  <si>
    <t>PROSES KLASIFIKASI</t>
  </si>
  <si>
    <t>1. Menghitung nilai dot product terhadap data uji</t>
  </si>
  <si>
    <t>Data Uji</t>
  </si>
  <si>
    <t>xd</t>
  </si>
  <si>
    <t>Hasil Dot Product</t>
  </si>
  <si>
    <t>y = 1</t>
  </si>
  <si>
    <t>y = -1</t>
  </si>
  <si>
    <t>Fungsi Keputusan</t>
  </si>
  <si>
    <t>Kelas Factoid</t>
  </si>
  <si>
    <t>Kelas Non-factoid</t>
  </si>
  <si>
    <t>Kelas Others</t>
  </si>
  <si>
    <t xml:space="preserve">2. Menghitung fungsi pemisah optimal </t>
  </si>
  <si>
    <t>f(x)</t>
  </si>
  <si>
    <t>Karna hasil fungsi pemisah optimal menunujukkan kelas Non Factoid Maka vote untuk kelas Factoid ditambah 1</t>
  </si>
  <si>
    <t>1. Menghitung Nilai Entropy Dataset</t>
  </si>
  <si>
    <t>2. Rumus Perhitungan Total Entropy</t>
  </si>
  <si>
    <t>3. Rumus Mencari Score Information Gain</t>
  </si>
  <si>
    <t>Perhitungan Nilai Information Gain</t>
  </si>
  <si>
    <t>Pengurutan</t>
  </si>
  <si>
    <t>Term (kata)</t>
  </si>
  <si>
    <t>Tidak Hadir</t>
  </si>
  <si>
    <t xml:space="preserve">Hadir </t>
  </si>
  <si>
    <t xml:space="preserve">Tidak Hadir </t>
  </si>
  <si>
    <t>Hadir</t>
  </si>
  <si>
    <t>Entropy Factoid</t>
  </si>
  <si>
    <t>Entropy Non-factoid</t>
  </si>
  <si>
    <t>Entropy  Others</t>
  </si>
  <si>
    <t xml:space="preserve">Total Entropy </t>
  </si>
  <si>
    <t>Information Gain</t>
  </si>
  <si>
    <t>No</t>
  </si>
  <si>
    <t>Term</t>
  </si>
  <si>
    <t>Bobot</t>
  </si>
  <si>
    <t>Total</t>
  </si>
  <si>
    <t xml:space="preserve">harus </t>
  </si>
  <si>
    <t xml:space="preserve">ikut </t>
  </si>
  <si>
    <t>Hasil Seleksi Fitur</t>
  </si>
  <si>
    <t>K=15</t>
  </si>
  <si>
    <t xml:space="preserve">Hasil </t>
  </si>
  <si>
    <t>"alat"</t>
  </si>
  <si>
    <t xml:space="preserve">“ada”, “mana” </t>
  </si>
  <si>
    <t xml:space="preserve"> “suruh”</t>
  </si>
  <si>
    <t>“hari”</t>
  </si>
  <si>
    <t>“temu”</t>
  </si>
  <si>
    <t xml:space="preserve"> “laku”</t>
  </si>
  <si>
    <t>“kendala”, “hadap”</t>
  </si>
  <si>
    <t>, “proses”, “kue”</t>
  </si>
  <si>
    <t>"jelas","pada",“mengapa”, “ini”</t>
  </si>
  <si>
    <t>“bisa”</t>
  </si>
  <si>
    <t xml:space="preserve"> “cara”</t>
  </si>
  <si>
    <t xml:space="preserve">“bukankah”,"harus", “tau” </t>
  </si>
  <si>
    <t>"saja”, “agen”</t>
  </si>
  <si>
    <t>“kita”</t>
  </si>
  <si>
    <t xml:space="preserve"> “saja”, “ke”</t>
  </si>
  <si>
    <t>NO</t>
  </si>
  <si>
    <t>Pembobotan TF*-DF</t>
  </si>
  <si>
    <t>N =</t>
  </si>
  <si>
    <t>W=TF*IDF</t>
  </si>
  <si>
    <t>IDF</t>
  </si>
  <si>
    <t>“alat”, “apa”, “yang”, “guna”, “untuk”, “campur”, “adon”, “kue”</t>
  </si>
  <si>
    <t xml:space="preserve">Rumus Perhitungan </t>
  </si>
  <si>
    <t xml:space="preserve"> x^2(t,R)</t>
  </si>
  <si>
    <t>x^2(t,R)</t>
  </si>
  <si>
    <t>Max Term</t>
  </si>
  <si>
    <t>A</t>
  </si>
  <si>
    <t>B</t>
  </si>
  <si>
    <t>C</t>
  </si>
  <si>
    <t>D</t>
  </si>
  <si>
    <t>Total perhitungan penyebut tiap kelas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</si>
  <si>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</si>
  <si>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</si>
  <si>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</si>
  <si>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</si>
  <si>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</si>
  <si>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</si>
  <si>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</si>
  <si>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</si>
  <si>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</si>
  <si>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</si>
  <si>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</si>
  <si>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</si>
  <si>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</si>
  <si>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</si>
  <si>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</si>
  <si>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</si>
  <si>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</si>
  <si>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</si>
  <si>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</si>
  <si>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</si>
  <si>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</si>
  <si>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</si>
  <si>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</si>
  <si>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</si>
  <si>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</si>
  <si>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</si>
  <si>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</si>
  <si>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</si>
  <si>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</si>
  <si>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</si>
  <si>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</si>
  <si>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</si>
  <si>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</si>
  <si>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</si>
  <si>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</si>
  <si>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</si>
  <si>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</si>
  <si>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</si>
  <si>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</si>
  <si>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</si>
  <si>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</si>
  <si>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</si>
  <si>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</si>
  <si>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</si>
  <si>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</si>
  <si>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</si>
  <si>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</si>
  <si>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</si>
  <si>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</si>
  <si>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</si>
  <si>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</si>
  <si>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</si>
  <si>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</si>
  <si>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</si>
  <si>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</si>
  <si>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</si>
  <si>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</si>
  <si>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</si>
  <si>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</si>
  <si>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</si>
  <si>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</si>
  <si>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</si>
  <si>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</si>
  <si>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</si>
  <si>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</si>
  <si>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</si>
  <si>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</si>
  <si>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</si>
  <si>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</si>
  <si>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</si>
  <si>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“alat", "untuk”</t>
  </si>
  <si>
    <t>“ada”, “mana” ,“dari”</t>
  </si>
  <si>
    <t>“kata”, “siapa”</t>
  </si>
  <si>
    <t>“siapa”, “temu”</t>
  </si>
  <si>
    <t>“laku”, “buat”</t>
  </si>
  <si>
    <t>“kendala”, “dalam”</t>
  </si>
  <si>
    <t>“dalam”, “buat”</t>
  </si>
  <si>
    <t>“jelas”, “kau”, “rahasia”, “dari”</t>
  </si>
  <si>
    <t>“Bagaimana”, “itu”, “bisa”</t>
  </si>
  <si>
    <t>“sedia”, “bagaimana”, “main”</t>
  </si>
  <si>
    <t xml:space="preserve"> “bagaimana”</t>
  </si>
  <si>
    <t>“turut”, “siapa”, “baik”</t>
  </si>
  <si>
    <t xml:space="preserve"> “kau”, "kita", “kesini”</t>
  </si>
  <si>
    <t>“siapa”,  “ikut”</t>
  </si>
  <si>
    <t>DF</t>
  </si>
  <si>
    <t>Menghitung Panjang Term Total Keseluruhan dan Total Panjang Trem Pada Tiap Kelas</t>
  </si>
  <si>
    <t>Alat</t>
  </si>
  <si>
    <t>Ada</t>
  </si>
  <si>
    <t>Kata</t>
  </si>
  <si>
    <t>Apa</t>
  </si>
  <si>
    <t>Jelas</t>
  </si>
  <si>
    <t>Bagaimana</t>
  </si>
  <si>
    <t>Mana</t>
  </si>
  <si>
    <t>Siapa</t>
  </si>
  <si>
    <t>Temu</t>
  </si>
  <si>
    <t>Pada</t>
  </si>
  <si>
    <t>Kamu</t>
  </si>
  <si>
    <t>Kau</t>
  </si>
  <si>
    <t>Yang</t>
  </si>
  <si>
    <t>Gelang</t>
  </si>
  <si>
    <t>Telepon</t>
  </si>
  <si>
    <t>Mixer</t>
  </si>
  <si>
    <t>Itu</t>
  </si>
  <si>
    <t>Ajar</t>
  </si>
  <si>
    <t>Agen</t>
  </si>
  <si>
    <t>Guna</t>
  </si>
  <si>
    <t>Beri</t>
  </si>
  <si>
    <t>Suruh</t>
  </si>
  <si>
    <t>Pahlawan</t>
  </si>
  <si>
    <t>Buat</t>
  </si>
  <si>
    <t>Dalam</t>
  </si>
  <si>
    <t>Bisa</t>
  </si>
  <si>
    <t>Untuk</t>
  </si>
  <si>
    <t>Dari</t>
  </si>
  <si>
    <t>Proses</t>
  </si>
  <si>
    <t>Rahasia</t>
  </si>
  <si>
    <t>Kita</t>
  </si>
  <si>
    <t>Campur</t>
  </si>
  <si>
    <t>Nenek</t>
  </si>
  <si>
    <t>Sekarang</t>
  </si>
  <si>
    <t>Adon</t>
  </si>
  <si>
    <t>Perhitungan Nilai Mutual Information</t>
  </si>
  <si>
    <t>N11</t>
  </si>
  <si>
    <t>N01</t>
  </si>
  <si>
    <t>N10</t>
  </si>
  <si>
    <t>N00</t>
  </si>
  <si>
    <t>Hari</t>
  </si>
  <si>
    <t>Papar</t>
  </si>
  <si>
    <t>Saja</t>
  </si>
  <si>
    <t>r</t>
  </si>
  <si>
    <t>Y</t>
  </si>
  <si>
    <t>2. Mencari nilai hyperplane terbaik Dengan Rumus Lagrange Multipliers</t>
  </si>
  <si>
    <t>Lewat tengah hari, semoga harimu menyenangkan ya, yuk semangat !</t>
  </si>
  <si>
    <t xml:space="preserve">“lewat”, “tengah”, “hari”, “semoga”, “hari”, “senang”, “ya”, “ayo”, “semangat”, </t>
  </si>
  <si>
    <t>Positif</t>
  </si>
  <si>
    <t>ngakak ane liatnya wkwk</t>
  </si>
  <si>
    <t>“ketawa”, “saya” ,”lihat”</t>
  </si>
  <si>
    <t>kepingin gudeg mbarek Bu hj. Amad Foto dari google, sengaja, biar teman-teman jg membayangkannya. Berbagi itu indah.</t>
  </si>
  <si>
    <t>“ingin”, “gudeg” ,”mbarek”, “ibu”, “haji”, “amad”, “foto”, “dari”, “google”, “sengaja”, “agar”, “teman”, “juga”,“pikir”, “bagi”, “itu”, “indah”</t>
  </si>
  <si>
    <t>setiap kesempatan yg pernah hadir tuk dapat membuatmu selalu merasa aman dan nyaman, kini jadi suatu kehormatan yg pernah didapat</t>
  </si>
  <si>
    <t>“setiap”, “kesempatan”, “yang”, “pernah”, “hadir”, “untuk”, “dapat”, “buat”, “selalu”, “rasa”, “aman”, “nyaman”, “sekarang”, “jadi”, “suatu”, “kehormatan”, “yang”, “pernah”, “dapat”</t>
  </si>
  <si>
    <t>kan kupeluk engkau erat2 hingga tak ada seorang pun yang bisa merebut mu dari pelukan ku happy anniversary syg #6nov #31months</t>
  </si>
  <si>
    <t>Sedap kali kau ya bobok dikasur ku. Aku tidur kau ikut tidur . Mau jadi apa kau. *Bacanya pake logat mamak dahlia di Keluarga Badak*</t>
  </si>
  <si>
    <t>“akan”, “peluk”, “kau”, “erat”, “hingga”, “tidak”, “ada”, “seorang”, “yang”, “bisa”, “rebut”, “dari”, “peluk”,“ku”, “happy”, “anniversary”, “sayang”</t>
  </si>
  <si>
    <t>“enak”, “kali”, “kau”, “ya”, “tidur”, “kasur”, “ku”, “aku”, “tidur”, “kau”, “ikut”, “tidur”, “mau”, “jadi”, “apa”, “kau”</t>
  </si>
  <si>
    <t>Negatif</t>
  </si>
  <si>
    <t>Lha bknnya elu imam cabul dibelain ama 7jt org tolol lho, kebayang kan betapa begonya manusai model kau takut ga msk surga??</t>
  </si>
  <si>
    <t xml:space="preserve">“bukan”, “kau”, “imam”, “cabul”, “bela”, “sama”, “orang”, “bodoh”, “bayang”, “betapa”, “bodoh”, “manusia”, “seperti”, “kau”, “takut”, “tidak”, “masuk”, “surga” </t>
  </si>
  <si>
    <t>Jangan pilih Jokowi, atau golput aja sekalian, nanti Pancasila yg menjadi dasar negara kita sekarang akan ikutan terganti.. Mau?? Mmmmmoh!!!</t>
  </si>
  <si>
    <t>“jangan”, “pilih”, “atau”, “golput”, “saja”, “sekalian”, “nanti”, “pancasila”, “yang”, “jadi”, “dasar”, “negara”, “kita”, “sekarang”, “akan”, “ikut”, “ganti”, “mau”</t>
  </si>
  <si>
    <t>Org kaya/terkenal lagi makan di warung malah digratisin, org biasa/miskin malah disuruh bayar Gimana gak yg kaya makin kaya yg miskin makin miskin -_-</t>
  </si>
  <si>
    <t>“orang”, “kaya”, “kenal”, “lagi”, “makan”, “di”, “warung”, “malah”, “gratis”, “orang”, “biasa”, “miskin”, “malah”, “suruh”, “bayar”, “bagaimana”, “tidak”, “yang”, “kaya”,“makin”, “kaya”, “yang”, “miskin”, “makin”, “miskin”</t>
  </si>
  <si>
    <t>Gw bilang juga apa??? Kebaca benerrr kelakuan lo....</t>
  </si>
  <si>
    <t>“aku”, “bilang”, “juga”, “apa”, “baca”, “benar”, “buat”</t>
  </si>
  <si>
    <t>“lewat”, “tengah”, “hari”, “semoga”, “hari”, “senang”, “ya”, “ayo”, “semangat”</t>
  </si>
  <si>
    <t>“bukan”, “kau”, “imam”, “cabul”, “bela”, “sama”, “orang”, “bodoh”, “bayang”, “betapa”, “bodoh”, “manusia”, “seperti”, “kau”, “takut”, “tidak”, “masuk”, “surga</t>
  </si>
  <si>
    <t xml:space="preserve"> </t>
  </si>
  <si>
    <t>Kelas Positif</t>
  </si>
  <si>
    <t>Kelas Negatif</t>
  </si>
  <si>
    <t>Lewat</t>
  </si>
  <si>
    <t>Tengah</t>
  </si>
  <si>
    <t>Semoga</t>
  </si>
  <si>
    <t>Senang</t>
  </si>
  <si>
    <t>Ya</t>
  </si>
  <si>
    <t>Ayo</t>
  </si>
  <si>
    <t>Semangat</t>
  </si>
  <si>
    <t>Ketawa</t>
  </si>
  <si>
    <t>Saya</t>
  </si>
  <si>
    <t>Lihat</t>
  </si>
  <si>
    <t>Ingin</t>
  </si>
  <si>
    <t>Gudeg</t>
  </si>
  <si>
    <t xml:space="preserve">Mbarek </t>
  </si>
  <si>
    <t>Ibu</t>
  </si>
  <si>
    <t>Haji</t>
  </si>
  <si>
    <t>Amad</t>
  </si>
  <si>
    <t>Foto</t>
  </si>
  <si>
    <t>Google</t>
  </si>
  <si>
    <t>Sengaja</t>
  </si>
  <si>
    <t>Agar</t>
  </si>
  <si>
    <t>Teman</t>
  </si>
  <si>
    <t>Juga</t>
  </si>
  <si>
    <t>Pikir</t>
  </si>
  <si>
    <t>Bagi</t>
  </si>
  <si>
    <t>Indah</t>
  </si>
  <si>
    <t>Setiap</t>
  </si>
  <si>
    <t>Kesempatan</t>
  </si>
  <si>
    <t>Pernah</t>
  </si>
  <si>
    <t>Dapat</t>
  </si>
  <si>
    <t>Selalu</t>
  </si>
  <si>
    <t>Rasa</t>
  </si>
  <si>
    <t>Aman</t>
  </si>
  <si>
    <t>Nyaman</t>
  </si>
  <si>
    <t>Jadi</t>
  </si>
  <si>
    <t>Suatu</t>
  </si>
  <si>
    <t>Kehormatan</t>
  </si>
  <si>
    <t xml:space="preserve">Akan </t>
  </si>
  <si>
    <t>Peluk</t>
  </si>
  <si>
    <t>Erat</t>
  </si>
  <si>
    <t>Hingga</t>
  </si>
  <si>
    <t>Tidak</t>
  </si>
  <si>
    <t>Seorang</t>
  </si>
  <si>
    <t>Rebut</t>
  </si>
  <si>
    <t>Ku</t>
  </si>
  <si>
    <t>Happy</t>
  </si>
  <si>
    <t>Anniversary</t>
  </si>
  <si>
    <t>Sayang</t>
  </si>
  <si>
    <t>Enak</t>
  </si>
  <si>
    <t>Kali</t>
  </si>
  <si>
    <t>Tidur</t>
  </si>
  <si>
    <t>Kasur</t>
  </si>
  <si>
    <t>Aku</t>
  </si>
  <si>
    <t>Ikut</t>
  </si>
  <si>
    <t>Mau</t>
  </si>
  <si>
    <t xml:space="preserve">Bukan </t>
  </si>
  <si>
    <t>Imam</t>
  </si>
  <si>
    <t>Cabul</t>
  </si>
  <si>
    <t>Bela</t>
  </si>
  <si>
    <t>Sama</t>
  </si>
  <si>
    <t xml:space="preserve">Orang </t>
  </si>
  <si>
    <t>Bodoh</t>
  </si>
  <si>
    <t>Bayang</t>
  </si>
  <si>
    <t>Betapa</t>
  </si>
  <si>
    <t>Manusia</t>
  </si>
  <si>
    <t>Seperti</t>
  </si>
  <si>
    <t>Takut</t>
  </si>
  <si>
    <t>Masuk</t>
  </si>
  <si>
    <t>Surga</t>
  </si>
  <si>
    <t>Orang</t>
  </si>
  <si>
    <t>Kaya</t>
  </si>
  <si>
    <t>Kenal</t>
  </si>
  <si>
    <t>Lagi</t>
  </si>
  <si>
    <t>Makan</t>
  </si>
  <si>
    <t>“orang”, “kaya”, “kenal”, “lagi”, “makan”, “warung”, “malah”, “gratis”, “orang”, “biasa”, “miskin”, “malah”, “suruh”, “bayar”, “bagaimana”, “tidak”, “yang”, “kaya”,“makin”, “kaya”, “yang”, “miskin”, “makin”, “miskin”</t>
  </si>
  <si>
    <t>Warung</t>
  </si>
  <si>
    <t>Malah</t>
  </si>
  <si>
    <t>Gratis</t>
  </si>
  <si>
    <t>Biasa</t>
  </si>
  <si>
    <t>Miskin</t>
  </si>
  <si>
    <t>Bayar</t>
  </si>
  <si>
    <t>Makin</t>
  </si>
  <si>
    <t>Jangan</t>
  </si>
  <si>
    <t>Pilih</t>
  </si>
  <si>
    <t>Atau</t>
  </si>
  <si>
    <t>Golput</t>
  </si>
  <si>
    <t>Sekalian</t>
  </si>
  <si>
    <t>Nanti</t>
  </si>
  <si>
    <t>Pancasila</t>
  </si>
  <si>
    <t>Dasar</t>
  </si>
  <si>
    <t>Negara</t>
  </si>
  <si>
    <t>Akan</t>
  </si>
  <si>
    <t>Ganti</t>
  </si>
  <si>
    <t>Bilang</t>
  </si>
  <si>
    <t xml:space="preserve">Baca </t>
  </si>
  <si>
    <t>Benar</t>
  </si>
  <si>
    <t>Len Dokumen</t>
  </si>
  <si>
    <t>Len Kelas</t>
  </si>
  <si>
    <t>Len Total</t>
  </si>
  <si>
    <t>Len Positif = 64</t>
  </si>
  <si>
    <t>Len Negatif = 83</t>
  </si>
  <si>
    <t>`Baca</t>
  </si>
  <si>
    <t>Bukan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</si>
</sst>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_ "/>
    <numFmt numFmtId="166" formatCode="0_ "/>
    <numFmt numFmtId="167" formatCode="0.00_ "/>
  </numFmts>
  <fonts count="4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b/>
      <sz val="14"/>
      <color theme="1"/>
      <name val="Calibri"/>
      <charset val="134"/>
      <scheme val="minor"/>
    </font>
    <font>
      <sz val="14"/>
      <name val="Calibri"/>
      <charset val="134"/>
      <scheme val="minor"/>
    </font>
    <font>
      <sz val="11"/>
      <name val="Calibri"/>
      <charset val="134"/>
    </font>
    <font>
      <sz val="9"/>
      <color theme="1"/>
      <name val="Calibri"/>
      <charset val="134"/>
      <scheme val="minor"/>
    </font>
    <font>
      <i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000000"/>
      <name val="Times New Roman"/>
      <charset val="134"/>
    </font>
    <font>
      <i/>
      <sz val="12"/>
      <color rgb="FF000000"/>
      <name val="Times New Roman"/>
      <charset val="134"/>
    </font>
    <font>
      <b/>
      <sz val="12"/>
      <color theme="1"/>
      <name val="Calibri"/>
      <charset val="134"/>
      <scheme val="minor"/>
    </font>
    <font>
      <i/>
      <sz val="12"/>
      <color theme="1"/>
      <name val="Times New Roman"/>
      <charset val="134"/>
    </font>
    <font>
      <sz val="12"/>
      <color theme="0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name val="Times New Roman"/>
      <charset val="134"/>
    </font>
    <font>
      <sz val="12"/>
      <color theme="1"/>
      <name val="Calibri"/>
      <charset val="134"/>
    </font>
    <font>
      <sz val="16"/>
      <color theme="0"/>
      <name val="Calibri"/>
      <charset val="134"/>
      <scheme val="minor"/>
    </font>
    <font>
      <sz val="2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0000"/>
      <name val="Calibri"/>
      <charset val="134"/>
    </font>
    <font>
      <sz val="12"/>
      <color theme="1"/>
      <name val="Times New Roman"/>
      <charset val="134"/>
    </font>
    <font>
      <sz val="9"/>
      <name val="Tahoma"/>
      <charset val="134"/>
    </font>
    <font>
      <b/>
      <sz val="9"/>
      <name val="Tahoma"/>
      <charset val="134"/>
    </font>
    <font>
      <i/>
      <sz val="11"/>
      <color theme="0"/>
      <name val="Calibri"/>
      <family val="2"/>
      <scheme val="minor"/>
    </font>
    <font>
      <sz val="8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Times New Roman"/>
      <family val="1"/>
      <charset val="134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theme="4" tint="0.7998596148564104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8901333658864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theme="4" tint="0.39988402966399123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theme="4" tint="0.39985351115451523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3" fillId="2" borderId="3" xfId="0" applyFont="1" applyFill="1" applyBorder="1"/>
    <xf numFmtId="0" fontId="0" fillId="2" borderId="4" xfId="0" applyFill="1" applyBorder="1"/>
    <xf numFmtId="0" fontId="4" fillId="0" borderId="5" xfId="0" applyNumberFormat="1" applyFont="1" applyFill="1" applyBorder="1" applyAlignment="1" applyProtection="1"/>
    <xf numFmtId="0" fontId="5" fillId="2" borderId="5" xfId="0" applyNumberFormat="1" applyFont="1" applyFill="1" applyBorder="1" applyAlignment="1" applyProtection="1">
      <alignment horizontal="center" vertical="center"/>
    </xf>
    <xf numFmtId="0" fontId="5" fillId="2" borderId="5" xfId="0" applyNumberFormat="1" applyFont="1" applyFill="1" applyBorder="1" applyAlignment="1" applyProtection="1"/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Alignment="1">
      <alignment vertical="center"/>
    </xf>
    <xf numFmtId="0" fontId="0" fillId="0" borderId="1" xfId="0" applyBorder="1"/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Font="1"/>
    <xf numFmtId="0" fontId="3" fillId="2" borderId="7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7" fillId="0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0" xfId="0" applyFill="1" applyBorder="1"/>
    <xf numFmtId="0" fontId="0" fillId="4" borderId="13" xfId="0" applyFill="1" applyBorder="1"/>
    <xf numFmtId="0" fontId="0" fillId="4" borderId="14" xfId="0" applyFill="1" applyBorder="1"/>
    <xf numFmtId="0" fontId="0" fillId="3" borderId="10" xfId="0" applyFill="1" applyBorder="1"/>
    <xf numFmtId="0" fontId="0" fillId="3" borderId="16" xfId="0" applyFill="1" applyBorder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8" xfId="0" applyBorder="1"/>
    <xf numFmtId="0" fontId="0" fillId="0" borderId="15" xfId="0" applyBorder="1"/>
    <xf numFmtId="0" fontId="3" fillId="2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166" fontId="0" fillId="0" borderId="5" xfId="0" applyNumberFormat="1" applyFont="1" applyBorder="1" applyAlignment="1">
      <alignment horizontal="center"/>
    </xf>
    <xf numFmtId="0" fontId="0" fillId="4" borderId="16" xfId="0" applyFill="1" applyBorder="1"/>
    <xf numFmtId="0" fontId="0" fillId="4" borderId="8" xfId="0" applyFill="1" applyBorder="1"/>
    <xf numFmtId="0" fontId="0" fillId="4" borderId="15" xfId="0" applyFill="1" applyBorder="1"/>
    <xf numFmtId="0" fontId="8" fillId="2" borderId="17" xfId="0" applyNumberFormat="1" applyFont="1" applyFill="1" applyBorder="1" applyAlignment="1" applyProtection="1">
      <alignment horizontal="center" vertical="center"/>
    </xf>
    <xf numFmtId="0" fontId="8" fillId="0" borderId="17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/>
    <xf numFmtId="0" fontId="3" fillId="3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0" borderId="4" xfId="0" applyNumberFormat="1" applyBorder="1"/>
    <xf numFmtId="0" fontId="2" fillId="5" borderId="1" xfId="0" applyFont="1" applyFill="1" applyBorder="1" applyAlignment="1">
      <alignment vertical="center"/>
    </xf>
    <xf numFmtId="0" fontId="2" fillId="5" borderId="3" xfId="0" applyFont="1" applyFill="1" applyBorder="1"/>
    <xf numFmtId="0" fontId="6" fillId="5" borderId="3" xfId="0" applyFont="1" applyFill="1" applyBorder="1"/>
    <xf numFmtId="0" fontId="0" fillId="5" borderId="4" xfId="0" applyFill="1" applyBorder="1"/>
    <xf numFmtId="0" fontId="6" fillId="0" borderId="0" xfId="0" applyFont="1" applyAlignment="1">
      <alignment horizontal="left" vertical="center"/>
    </xf>
    <xf numFmtId="0" fontId="0" fillId="0" borderId="5" xfId="0" applyBorder="1"/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/>
    <xf numFmtId="0" fontId="0" fillId="0" borderId="4" xfId="0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10" fillId="5" borderId="1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11" fillId="5" borderId="20" xfId="0" applyFont="1" applyFill="1" applyBorder="1" applyAlignment="1">
      <alignment horizontal="center"/>
    </xf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3" fontId="0" fillId="0" borderId="5" xfId="0" applyNumberFormat="1" applyBorder="1"/>
    <xf numFmtId="165" fontId="0" fillId="0" borderId="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165" fontId="0" fillId="0" borderId="4" xfId="0" applyNumberFormat="1" applyBorder="1"/>
    <xf numFmtId="0" fontId="12" fillId="0" borderId="0" xfId="0" applyFont="1"/>
    <xf numFmtId="0" fontId="0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0" fillId="0" borderId="18" xfId="0" applyFont="1" applyBorder="1" applyAlignment="1">
      <alignment horizontal="center" vertical="center"/>
    </xf>
    <xf numFmtId="0" fontId="14" fillId="0" borderId="24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center" vertical="center" wrapText="1"/>
    </xf>
    <xf numFmtId="0" fontId="12" fillId="0" borderId="0" xfId="0" applyFont="1" applyAlignment="1"/>
    <xf numFmtId="0" fontId="14" fillId="0" borderId="25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12" fillId="0" borderId="5" xfId="0" applyFont="1" applyBorder="1" applyAlignment="1">
      <alignment horizontal="center"/>
    </xf>
    <xf numFmtId="0" fontId="12" fillId="7" borderId="5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0" fillId="0" borderId="0" xfId="0" applyFont="1" applyBorder="1"/>
    <xf numFmtId="0" fontId="12" fillId="0" borderId="0" xfId="0" applyFont="1" applyBorder="1" applyAlignment="1">
      <alignment horizontal="justify" vertical="center" wrapText="1"/>
    </xf>
    <xf numFmtId="0" fontId="12" fillId="0" borderId="0" xfId="0" applyFont="1" applyBorder="1"/>
    <xf numFmtId="0" fontId="18" fillId="2" borderId="6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right"/>
    </xf>
    <xf numFmtId="0" fontId="12" fillId="0" borderId="29" xfId="0" applyFont="1" applyBorder="1"/>
    <xf numFmtId="0" fontId="0" fillId="0" borderId="0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5" xfId="0" applyFont="1" applyFill="1" applyBorder="1" applyAlignment="1">
      <alignment horizontal="center" vertical="center"/>
    </xf>
    <xf numFmtId="1" fontId="0" fillId="0" borderId="0" xfId="0" applyNumberFormat="1" applyFont="1" applyFill="1" applyAlignment="1">
      <alignment horizontal="center"/>
    </xf>
    <xf numFmtId="1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7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2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Fill="1"/>
    <xf numFmtId="0" fontId="18" fillId="0" borderId="0" xfId="0" applyFont="1" applyFill="1" applyBorder="1"/>
    <xf numFmtId="3" fontId="12" fillId="0" borderId="0" xfId="0" applyNumberFormat="1" applyFont="1" applyFill="1" applyBorder="1"/>
    <xf numFmtId="3" fontId="12" fillId="0" borderId="0" xfId="0" applyNumberFormat="1" applyFont="1" applyFill="1"/>
    <xf numFmtId="0" fontId="0" fillId="0" borderId="22" xfId="0" applyFont="1" applyBorder="1" applyAlignment="1">
      <alignment horizontal="center" vertical="center"/>
    </xf>
    <xf numFmtId="164" fontId="0" fillId="0" borderId="5" xfId="0" applyNumberFormat="1" applyFont="1" applyFill="1" applyBorder="1" applyAlignment="1">
      <alignment horizontal="center"/>
    </xf>
    <xf numFmtId="165" fontId="0" fillId="0" borderId="5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21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12" fillId="0" borderId="17" xfId="0" applyFont="1" applyFill="1" applyBorder="1" applyAlignment="1">
      <alignment horizontal="center" vertical="center" wrapText="1"/>
    </xf>
    <xf numFmtId="0" fontId="24" fillId="0" borderId="2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22" fillId="5" borderId="2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5" borderId="26" xfId="0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0" fillId="5" borderId="17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0" xfId="0" applyFont="1" applyFill="1"/>
    <xf numFmtId="0" fontId="11" fillId="5" borderId="5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horizontal="center"/>
    </xf>
    <xf numFmtId="0" fontId="0" fillId="0" borderId="20" xfId="0" applyFont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" fontId="0" fillId="0" borderId="0" xfId="0" applyNumberFormat="1" applyFill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Fill="1" applyBorder="1" applyAlignment="1">
      <alignment vertical="center"/>
    </xf>
    <xf numFmtId="165" fontId="0" fillId="0" borderId="5" xfId="0" applyNumberFormat="1" applyFill="1" applyBorder="1" applyAlignment="1">
      <alignment vertical="center"/>
    </xf>
    <xf numFmtId="165" fontId="0" fillId="0" borderId="5" xfId="0" applyNumberFormat="1" applyFont="1" applyBorder="1"/>
    <xf numFmtId="1" fontId="0" fillId="0" borderId="20" xfId="0" applyNumberFormat="1" applyFont="1" applyFill="1" applyBorder="1" applyAlignment="1">
      <alignment horizontal="center"/>
    </xf>
    <xf numFmtId="0" fontId="14" fillId="9" borderId="24" xfId="0" applyFont="1" applyFill="1" applyBorder="1" applyAlignment="1">
      <alignment horizontal="left" vertical="top" wrapText="1"/>
    </xf>
    <xf numFmtId="0" fontId="14" fillId="0" borderId="35" xfId="0" applyFont="1" applyFill="1" applyBorder="1" applyAlignment="1">
      <alignment horizontal="left" vertical="top" wrapText="1"/>
    </xf>
    <xf numFmtId="0" fontId="14" fillId="9" borderId="35" xfId="0" applyFont="1" applyFill="1" applyBorder="1" applyAlignment="1">
      <alignment horizontal="left" vertical="top" wrapText="1"/>
    </xf>
    <xf numFmtId="0" fontId="4" fillId="0" borderId="5" xfId="0" applyNumberFormat="1" applyFont="1" applyFill="1" applyBorder="1" applyAlignment="1" applyProtection="1">
      <alignment horizontal="center"/>
    </xf>
    <xf numFmtId="0" fontId="0" fillId="0" borderId="20" xfId="0" applyNumberFormat="1" applyFont="1" applyFill="1" applyBorder="1" applyAlignment="1">
      <alignment horizontal="center"/>
    </xf>
    <xf numFmtId="164" fontId="0" fillId="0" borderId="20" xfId="0" applyNumberFormat="1" applyFont="1" applyFill="1" applyBorder="1" applyAlignment="1">
      <alignment horizontal="center"/>
    </xf>
    <xf numFmtId="164" fontId="0" fillId="0" borderId="20" xfId="0" applyNumberFormat="1" applyFill="1" applyBorder="1" applyAlignment="1">
      <alignment horizontal="center" vertical="center"/>
    </xf>
    <xf numFmtId="0" fontId="0" fillId="0" borderId="20" xfId="0" applyFont="1" applyBorder="1" applyAlignment="1">
      <alignment horizontal="center"/>
    </xf>
    <xf numFmtId="0" fontId="28" fillId="0" borderId="0" xfId="0" applyFont="1" applyFill="1" applyAlignment="1"/>
    <xf numFmtId="0" fontId="0" fillId="0" borderId="17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0" fillId="0" borderId="33" xfId="0" applyFont="1" applyFill="1" applyBorder="1" applyAlignment="1">
      <alignment horizontal="center" vertical="center"/>
    </xf>
    <xf numFmtId="0" fontId="22" fillId="0" borderId="20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11" fillId="0" borderId="5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/>
    <xf numFmtId="0" fontId="0" fillId="0" borderId="5" xfId="0" applyFont="1" applyBorder="1"/>
    <xf numFmtId="0" fontId="0" fillId="0" borderId="14" xfId="0" applyBorder="1" applyAlignment="1">
      <alignment horizontal="center"/>
    </xf>
    <xf numFmtId="0" fontId="11" fillId="0" borderId="5" xfId="0" applyFont="1" applyFill="1" applyBorder="1" applyAlignment="1">
      <alignment horizontal="right"/>
    </xf>
    <xf numFmtId="0" fontId="11" fillId="0" borderId="5" xfId="0" applyFont="1" applyFill="1" applyBorder="1" applyAlignment="1">
      <alignment horizontal="center"/>
    </xf>
    <xf numFmtId="0" fontId="11" fillId="0" borderId="5" xfId="0" applyFont="1" applyBorder="1"/>
    <xf numFmtId="0" fontId="2" fillId="5" borderId="3" xfId="0" applyFont="1" applyFill="1" applyBorder="1" applyAlignment="1">
      <alignment vertical="center"/>
    </xf>
    <xf numFmtId="0" fontId="2" fillId="5" borderId="36" xfId="0" applyFont="1" applyFill="1" applyBorder="1"/>
    <xf numFmtId="0" fontId="6" fillId="5" borderId="4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0" xfId="0" applyFont="1" applyFill="1" applyBorder="1"/>
    <xf numFmtId="0" fontId="3" fillId="5" borderId="14" xfId="0" applyFont="1" applyFill="1" applyBorder="1"/>
    <xf numFmtId="0" fontId="11" fillId="0" borderId="0" xfId="0" applyFont="1" applyFill="1" applyBorder="1" applyAlignment="1">
      <alignment horizontal="right"/>
    </xf>
    <xf numFmtId="0" fontId="11" fillId="0" borderId="0" xfId="0" applyFont="1" applyBorder="1"/>
    <xf numFmtId="167" fontId="0" fillId="0" borderId="4" xfId="0" applyNumberFormat="1" applyBorder="1"/>
    <xf numFmtId="0" fontId="3" fillId="5" borderId="4" xfId="0" applyFont="1" applyFill="1" applyBorder="1" applyAlignment="1">
      <alignment horizontal="center" vertical="center"/>
    </xf>
    <xf numFmtId="0" fontId="0" fillId="0" borderId="9" xfId="0" applyBorder="1"/>
    <xf numFmtId="0" fontId="0" fillId="0" borderId="36" xfId="0" applyBorder="1"/>
    <xf numFmtId="0" fontId="3" fillId="10" borderId="36" xfId="0" applyFont="1" applyFill="1" applyBorder="1" applyAlignment="1">
      <alignment horizontal="center" vertical="center"/>
    </xf>
    <xf numFmtId="0" fontId="15" fillId="0" borderId="24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8" fillId="2" borderId="36" xfId="0" applyFont="1" applyFill="1" applyBorder="1" applyAlignment="1">
      <alignment horizontal="center" vertical="center"/>
    </xf>
    <xf numFmtId="0" fontId="0" fillId="0" borderId="10" xfId="0" applyFont="1" applyBorder="1"/>
    <xf numFmtId="0" fontId="0" fillId="0" borderId="11" xfId="0" applyFont="1" applyBorder="1"/>
    <xf numFmtId="0" fontId="0" fillId="0" borderId="11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30" fillId="0" borderId="24" xfId="0" applyFont="1" applyBorder="1" applyAlignment="1">
      <alignment horizontal="center" wrapText="1"/>
    </xf>
    <xf numFmtId="0" fontId="31" fillId="0" borderId="37" xfId="0" applyFont="1" applyBorder="1" applyAlignment="1">
      <alignment horizontal="center" wrapText="1"/>
    </xf>
    <xf numFmtId="0" fontId="14" fillId="0" borderId="37" xfId="0" applyFont="1" applyBorder="1" applyAlignment="1">
      <alignment horizontal="center" wrapText="1"/>
    </xf>
    <xf numFmtId="0" fontId="30" fillId="0" borderId="25" xfId="0" applyFont="1" applyBorder="1" applyAlignment="1">
      <alignment horizontal="center" wrapText="1"/>
    </xf>
    <xf numFmtId="0" fontId="31" fillId="0" borderId="3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0" fillId="0" borderId="16" xfId="0" applyFont="1" applyBorder="1" applyAlignment="1">
      <alignment horizontal="center"/>
    </xf>
    <xf numFmtId="0" fontId="0" fillId="0" borderId="6" xfId="0" applyFont="1" applyBorder="1"/>
    <xf numFmtId="0" fontId="0" fillId="0" borderId="1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4" fillId="0" borderId="24" xfId="0" applyFont="1" applyBorder="1" applyAlignment="1">
      <alignment horizontal="center" wrapText="1"/>
    </xf>
    <xf numFmtId="165" fontId="0" fillId="0" borderId="5" xfId="0" applyNumberFormat="1" applyBorder="1"/>
    <xf numFmtId="165" fontId="0" fillId="0" borderId="5" xfId="0" applyNumberFormat="1" applyFill="1" applyBorder="1"/>
    <xf numFmtId="0" fontId="31" fillId="0" borderId="25" xfId="0" applyFont="1" applyBorder="1" applyAlignment="1">
      <alignment horizontal="center" wrapText="1"/>
    </xf>
    <xf numFmtId="0" fontId="14" fillId="0" borderId="25" xfId="0" applyFont="1" applyBorder="1" applyAlignment="1">
      <alignment horizontal="center" wrapText="1"/>
    </xf>
    <xf numFmtId="0" fontId="0" fillId="0" borderId="3" xfId="0" applyFont="1" applyBorder="1"/>
    <xf numFmtId="166" fontId="0" fillId="0" borderId="5" xfId="0" applyNumberFormat="1" applyBorder="1"/>
    <xf numFmtId="0" fontId="0" fillId="0" borderId="20" xfId="0" applyBorder="1"/>
    <xf numFmtId="0" fontId="12" fillId="0" borderId="23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left" vertical="center" wrapText="1"/>
    </xf>
    <xf numFmtId="0" fontId="34" fillId="5" borderId="1" xfId="0" applyFont="1" applyFill="1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0" fillId="11" borderId="0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left" vertical="center" wrapText="1"/>
    </xf>
    <xf numFmtId="0" fontId="15" fillId="11" borderId="0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9" fillId="4" borderId="0" xfId="0" applyFont="1" applyFill="1" applyAlignment="1">
      <alignment horizontal="left"/>
    </xf>
    <xf numFmtId="0" fontId="26" fillId="4" borderId="0" xfId="0" applyFont="1" applyFill="1" applyAlignment="1">
      <alignment horizontal="left"/>
    </xf>
    <xf numFmtId="0" fontId="28" fillId="0" borderId="0" xfId="0" applyFont="1" applyFill="1" applyAlignment="1">
      <alignment horizontal="center"/>
    </xf>
    <xf numFmtId="0" fontId="0" fillId="0" borderId="3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0" fillId="0" borderId="20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25" fillId="5" borderId="20" xfId="0" applyFont="1" applyFill="1" applyBorder="1" applyAlignment="1">
      <alignment horizontal="center" vertical="center"/>
    </xf>
    <xf numFmtId="0" fontId="25" fillId="5" borderId="2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26" fillId="4" borderId="0" xfId="0" applyFont="1" applyFill="1" applyAlignment="1">
      <alignment horizontal="center"/>
    </xf>
    <xf numFmtId="0" fontId="27" fillId="5" borderId="0" xfId="0" applyFont="1" applyFill="1" applyAlignment="1">
      <alignment horizontal="justify" vertical="top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5" fillId="5" borderId="23" xfId="0" applyFont="1" applyFill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3" fillId="6" borderId="0" xfId="0" applyFont="1" applyFill="1" applyAlignment="1">
      <alignment horizontal="left" vertical="center"/>
    </xf>
    <xf numFmtId="0" fontId="16" fillId="7" borderId="5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/>
    </xf>
    <xf numFmtId="0" fontId="3" fillId="5" borderId="27" xfId="0" applyFont="1" applyFill="1" applyBorder="1" applyAlignment="1">
      <alignment horizontal="center"/>
    </xf>
    <xf numFmtId="0" fontId="16" fillId="0" borderId="0" xfId="0" applyFont="1" applyBorder="1" applyAlignment="1">
      <alignment horizontal="justify" vertical="center"/>
    </xf>
    <xf numFmtId="0" fontId="16" fillId="0" borderId="0" xfId="0" applyFont="1" applyBorder="1" applyAlignment="1">
      <alignment vertical="center"/>
    </xf>
    <xf numFmtId="0" fontId="16" fillId="0" borderId="0" xfId="0" applyNumberFormat="1" applyFont="1" applyBorder="1" applyAlignment="1">
      <alignment vertical="center"/>
    </xf>
    <xf numFmtId="0" fontId="36" fillId="0" borderId="19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38" fillId="7" borderId="0" xfId="0" applyFont="1" applyFill="1" applyBorder="1" applyAlignment="1">
      <alignment vertical="center"/>
    </xf>
    <xf numFmtId="0" fontId="36" fillId="0" borderId="19" xfId="0" applyFont="1" applyBorder="1" applyAlignment="1"/>
    <xf numFmtId="0" fontId="36" fillId="0" borderId="0" xfId="0" applyFont="1" applyBorder="1" applyAlignment="1"/>
    <xf numFmtId="0" fontId="39" fillId="7" borderId="5" xfId="0" applyFont="1" applyFill="1" applyBorder="1" applyAlignment="1">
      <alignment horizontal="center" vertical="center"/>
    </xf>
    <xf numFmtId="0" fontId="39" fillId="0" borderId="5" xfId="0" applyFont="1" applyBorder="1" applyAlignment="1">
      <alignment horizontal="center" vertical="center" wrapText="1"/>
    </xf>
    <xf numFmtId="0" fontId="39" fillId="0" borderId="5" xfId="0" applyFont="1" applyBorder="1" applyAlignment="1">
      <alignment horizontal="center" vertical="center"/>
    </xf>
    <xf numFmtId="0" fontId="40" fillId="0" borderId="25" xfId="0" applyFont="1" applyBorder="1" applyAlignment="1">
      <alignment horizontal="left" vertical="center" wrapText="1"/>
    </xf>
    <xf numFmtId="0" fontId="39" fillId="11" borderId="5" xfId="0" applyFont="1" applyFill="1" applyBorder="1" applyAlignment="1">
      <alignment horizontal="center" vertical="center"/>
    </xf>
    <xf numFmtId="0" fontId="16" fillId="0" borderId="5" xfId="0" applyNumberFormat="1" applyFont="1" applyBorder="1" applyAlignment="1">
      <alignment vertical="center"/>
    </xf>
    <xf numFmtId="0" fontId="12" fillId="0" borderId="5" xfId="0" applyFont="1" applyBorder="1" applyAlignment="1"/>
    <xf numFmtId="0" fontId="12" fillId="0" borderId="5" xfId="0" applyFont="1" applyBorder="1"/>
    <xf numFmtId="0" fontId="0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1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0" fontId="18" fillId="2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right"/>
    </xf>
    <xf numFmtId="0" fontId="0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horizontal="left" vertical="center" wrapText="1"/>
    </xf>
    <xf numFmtId="0" fontId="17" fillId="0" borderId="41" xfId="0" applyFont="1" applyBorder="1" applyAlignment="1">
      <alignment horizontal="center" vertical="center" wrapText="1"/>
    </xf>
    <xf numFmtId="0" fontId="19" fillId="0" borderId="0" xfId="0" applyFont="1" applyBorder="1" applyAlignment="1"/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/>
    <xf numFmtId="0" fontId="0" fillId="0" borderId="0" xfId="0" applyFont="1" applyBorder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1" fillId="0" borderId="25" xfId="0" applyFont="1" applyBorder="1" applyAlignment="1">
      <alignment horizontal="left" vertical="center" wrapText="1"/>
    </xf>
    <xf numFmtId="0" fontId="1" fillId="11" borderId="5" xfId="0" applyFont="1" applyFill="1" applyBorder="1" applyAlignment="1">
      <alignment horizontal="center" vertical="center"/>
    </xf>
    <xf numFmtId="0" fontId="39" fillId="0" borderId="5" xfId="0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42" fillId="2" borderId="6" xfId="0" applyFont="1" applyFill="1" applyBorder="1" applyAlignment="1">
      <alignment horizontal="center" vertical="center"/>
    </xf>
    <xf numFmtId="0" fontId="39" fillId="0" borderId="0" xfId="0" applyFont="1"/>
    <xf numFmtId="0" fontId="0" fillId="0" borderId="0" xfId="0" applyAlignment="1">
      <alignment horizontal="center"/>
    </xf>
    <xf numFmtId="0" fontId="42" fillId="0" borderId="0" xfId="0" applyFont="1"/>
    <xf numFmtId="3" fontId="39" fillId="0" borderId="0" xfId="0" applyNumberFormat="1" applyFont="1"/>
    <xf numFmtId="0" fontId="0" fillId="0" borderId="30" xfId="0" applyBorder="1" applyAlignment="1">
      <alignment horizontal="center"/>
    </xf>
    <xf numFmtId="0" fontId="37" fillId="0" borderId="0" xfId="0" applyFont="1" applyAlignment="1">
      <alignment horizontal="center"/>
    </xf>
    <xf numFmtId="0" fontId="43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3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39" fillId="0" borderId="28" xfId="0" applyFont="1" applyBorder="1" applyAlignment="1">
      <alignment horizontal="right" vertical="center"/>
    </xf>
    <xf numFmtId="0" fontId="39" fillId="0" borderId="29" xfId="0" applyFont="1" applyBorder="1" applyAlignment="1">
      <alignment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/>
    </xf>
    <xf numFmtId="0" fontId="21" fillId="11" borderId="0" xfId="0" applyFont="1" applyFill="1" applyAlignment="1">
      <alignment horizontal="center"/>
    </xf>
    <xf numFmtId="0" fontId="12" fillId="11" borderId="22" xfId="0" applyFont="1" applyFill="1" applyBorder="1" applyAlignment="1">
      <alignment horizontal="center" vertical="center" wrapText="1"/>
    </xf>
    <xf numFmtId="0" fontId="23" fillId="12" borderId="24" xfId="0" applyFont="1" applyFill="1" applyBorder="1" applyAlignment="1">
      <alignment horizontal="left" vertical="center" wrapText="1"/>
    </xf>
    <xf numFmtId="0" fontId="23" fillId="11" borderId="34" xfId="0" applyFont="1" applyFill="1" applyBorder="1" applyAlignment="1">
      <alignment horizontal="left" vertical="center" wrapText="1"/>
    </xf>
    <xf numFmtId="0" fontId="23" fillId="12" borderId="34" xfId="0" applyFont="1" applyFill="1" applyBorder="1" applyAlignment="1">
      <alignment horizontal="left" vertical="center" wrapText="1"/>
    </xf>
  </cellXfs>
  <cellStyles count="1">
    <cellStyle name="Normal" xfId="0" builtinId="0"/>
  </cellStyles>
  <dxfs count="22"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font>
        <strike val="0"/>
        <u val="none"/>
        <sz val="12"/>
        <name val="Calibri"/>
        <scheme val="none"/>
      </font>
      <fill>
        <patternFill patternType="none"/>
      </fill>
      <alignment horizontal="center" vertical="center" wrapText="1"/>
      <border>
        <left/>
        <right/>
        <top style="thin">
          <color auto="1"/>
        </top>
        <bottom style="thin">
          <color auto="1"/>
        </bottom>
      </border>
    </dxf>
    <dxf>
      <font>
        <strike val="0"/>
        <u val="none"/>
        <sz val="12"/>
        <color theme="1"/>
        <name val="Calibri"/>
        <scheme val="none"/>
      </font>
      <alignment horizontal="center"/>
      <border>
        <right style="thin">
          <color auto="1"/>
        </right>
      </border>
    </dxf>
    <dxf>
      <font>
        <strike val="0"/>
        <u val="none"/>
        <name val="Calibri"/>
        <scheme val="none"/>
      </font>
    </dxf>
    <dxf>
      <font>
        <strike val="0"/>
        <u val="none"/>
        <sz val="12"/>
        <name val="Calibri"/>
        <scheme val="none"/>
      </font>
      <fill>
        <patternFill patternType="none"/>
      </fill>
      <alignment horizontal="center" vertical="center" wrapText="1"/>
      <border>
        <left/>
        <right/>
        <top style="thin">
          <color auto="1"/>
        </top>
        <bottom style="thin">
          <color auto="1"/>
        </bottom>
      </border>
    </dxf>
    <dxf>
      <font>
        <strike val="0"/>
        <u val="none"/>
        <sz val="12"/>
        <color theme="1"/>
        <name val="Calibri"/>
        <scheme val="none"/>
      </font>
      <alignment wrapText="1"/>
      <border>
        <right style="thin">
          <color auto="1"/>
        </right>
      </border>
    </dxf>
    <dxf>
      <font>
        <strike val="0"/>
        <u val="none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  <fill>
        <patternFill patternType="none"/>
      </fill>
      <alignment horizontal="left" vertical="center" wrapText="1"/>
      <border>
        <left/>
        <right/>
        <top style="thin">
          <color auto="1"/>
        </top>
        <bottom style="thin">
          <color auto="1"/>
        </bottom>
      </border>
    </dxf>
    <dxf>
      <alignment horizontal="left" vertical="center" wrapText="1"/>
    </dxf>
    <dxf>
      <font>
        <strike val="0"/>
        <u val="none"/>
        <sz val="12"/>
        <name val="Calibri"/>
        <scheme val="none"/>
      </font>
      <fill>
        <patternFill patternType="none"/>
      </fill>
      <alignment horizontal="center" vertical="center" wrapText="1"/>
      <border>
        <left/>
        <right/>
        <top style="thin">
          <color auto="1"/>
        </top>
        <bottom style="thin">
          <color auto="1"/>
        </bottom>
      </border>
    </dxf>
    <dxf>
      <alignment horizontal="left" vertical="center" wrapText="1"/>
    </dxf>
    <dxf>
      <alignment horizontal="left" vertical="center" wrapText="1"/>
      <border>
        <right style="thin">
          <color auto="1"/>
        </right>
      </border>
    </dxf>
    <dxf>
      <font>
        <b val="0"/>
        <i val="0"/>
        <strike val="0"/>
        <u val="none"/>
        <sz val="11"/>
        <color theme="1"/>
        <name val="Calibri"/>
        <scheme val="none"/>
      </font>
      <alignment horizontal="left" vertical="center"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NULL" TargetMode="External"/><Relationship Id="rId1" Type="http://schemas.openxmlformats.org/officeDocument/2006/relationships/image" Target="../media/image9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212725</xdr:colOff>
      <xdr:row>8</xdr:row>
      <xdr:rowOff>172506</xdr:rowOff>
    </xdr:from>
    <xdr:ext cx="1485900" cy="3283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 txBox="1"/>
          </xdr:nvSpPr>
          <xdr:spPr>
            <a:xfrm>
              <a:off x="5584825" y="1943735"/>
              <a:ext cx="1485900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𝐾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.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𝑥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3" name="TextBox 2"/>
            <xdr:cNvSpPr txBox="1"/>
          </xdr:nvSpPr>
          <xdr:spPr>
            <a:xfrm>
              <a:off x="5584825" y="1943735"/>
              <a:ext cx="1485900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190501</xdr:colOff>
      <xdr:row>18</xdr:row>
      <xdr:rowOff>2381</xdr:rowOff>
    </xdr:from>
    <xdr:ext cx="3238500" cy="10146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>
            <a:xfrm>
              <a:off x="4686300" y="3830955"/>
              <a:ext cx="3238500" cy="10147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𝐿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K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US" sz="11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Dengan batasan 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≥0, 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=1,2,..,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,  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4" name="TextBox 3"/>
            <xdr:cNvSpPr txBox="1"/>
          </xdr:nvSpPr>
          <xdr:spPr>
            <a:xfrm>
              <a:off x="4686300" y="3830955"/>
              <a:ext cx="3238500" cy="10147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𝐿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𝑙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K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endParaRPr lang="en-US" sz="11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Dengan batasan :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,..,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13696</xdr:colOff>
      <xdr:row>24</xdr:row>
      <xdr:rowOff>623</xdr:rowOff>
    </xdr:from>
    <xdr:ext cx="986117" cy="3394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 txBox="1"/>
          </xdr:nvSpPr>
          <xdr:spPr>
            <a:xfrm>
              <a:off x="4509135" y="5010150"/>
              <a:ext cx="986155" cy="339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  <m:r>
                    <m:rPr>
                      <m:sty m:val="p"/>
                    </m:rPr>
                    <a:rPr lang="en-US" sz="1100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K</m:t>
                  </m:r>
                  <m:r>
                    <a:rPr lang="en-US" sz="1100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,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 xmlns:r="http://schemas.openxmlformats.org/officeDocument/2006/relationships" xmlns="">
        <xdr:sp>
          <xdr:nvSpPr>
            <xdr:cNvPr id="5" name="TextBox 4"/>
            <xdr:cNvSpPr txBox="1"/>
          </xdr:nvSpPr>
          <xdr:spPr>
            <a:xfrm>
              <a:off x="4509135" y="5010150"/>
              <a:ext cx="986155" cy="339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K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/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4357</xdr:colOff>
      <xdr:row>28</xdr:row>
      <xdr:rowOff>63500</xdr:rowOff>
    </xdr:from>
    <xdr:ext cx="6208059" cy="3867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SpPr txBox="1"/>
          </xdr:nvSpPr>
          <xdr:spPr>
            <a:xfrm>
              <a:off x="4928235" y="5940425"/>
              <a:ext cx="6208395" cy="3867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0=</m:t>
                    </m:r>
                    <m:d>
                      <m:d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0=</m:t>
                    </m:r>
                    <m:d>
                      <m:d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(31.52)</m:t>
                            </m:r>
                          </m:e>
                        </m:d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−2.89</m:t>
                            </m:r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−2.89</m:t>
                            </m:r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(30.08)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effectLst/>
                </a:rPr>
                <a:t>Dengan     	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subSup"/>
                      <m:ctrlP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sSub>
                        <m:sSub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𝛼</m:t>
                          </m:r>
                        </m:e>
                        <m:sub>
                          <m: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sSub>
                        <m:sSub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  <m:sub>
                          <m: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en-US" sz="10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=0</m:t>
                  </m:r>
                </m:oMath>
              </a14:m>
              <a:endParaRPr lang="en-US" sz="1000">
                <a:effectLst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d>
                    <m:dPr>
                      <m:ctrlP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+1</m:t>
                      </m:r>
                    </m:e>
                  </m:d>
                  <m:r>
                    <a:rPr lang="en-US" sz="10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+ </m:t>
                  </m:r>
                  <m:sSub>
                    <m:sSubPr>
                      <m:ctrlP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d>
                    <m:dPr>
                      <m:ctrlP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−1</m:t>
                      </m:r>
                    </m:e>
                  </m:d>
                  <m:r>
                    <a:rPr lang="en-US" sz="10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=0</m:t>
                  </m:r>
                </m:oMath>
              </a14:m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effectLst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en-US" sz="10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− </m:t>
                  </m:r>
                  <m:sSub>
                    <m:sSubPr>
                      <m:ctrlP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0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=0</m:t>
                  </m:r>
                </m:oMath>
              </a14:m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effectLst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</m:oMath>
              </a14:m>
              <a:r>
                <a:rPr lang="en-US" sz="1000">
                  <a:effectLst/>
                </a:rPr>
                <a:t>=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</m:oMath>
              </a14:m>
              <a:endParaRPr lang="en-US" sz="1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effectLst/>
                </a:rPr>
                <a:t>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0=</m:t>
                    </m:r>
                    <m:d>
                      <m:d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31.52</m:t>
                                </m:r>
                              </m:e>
                            </m:d>
                          </m:e>
                        </m:d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30.08</m:t>
                                </m:r>
                              </m:e>
                            </m:d>
                          </m:e>
                        </m:d>
                        <m:r>
                          <a:rPr lang="en-US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+(</m:t>
                        </m:r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d>
                          <m:dPr>
                            <m:ctrlP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−2.89)</m:t>
                            </m:r>
                          </m:e>
                        </m:d>
                        <m:r>
                          <a:rPr lang="en-US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+(</m:t>
                        </m:r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d>
                          <m:dPr>
                            <m:ctrlP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−2.89</m:t>
                            </m:r>
                          </m:e>
                        </m:d>
                        <m:r>
                          <a:rPr lang="en-US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</m:d>
                  </m:oMath>
                </m:oMathPara>
              </a14:m>
              <a:endParaRPr lang="en-US" sz="10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0=</m:t>
                    </m:r>
                    <m:d>
                      <m:d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−27.91</m:t>
                    </m:r>
                    <m:sSub>
                      <m:sSub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4</m:t>
                    </m:r>
                    <m:r>
                      <a:rPr lang="en-US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3.48</m:t>
                    </m:r>
                    <m:sSub>
                      <m:sSub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 = 2</m:t>
                    </m:r>
                    <m:sSub>
                      <m:sSub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000" i="1">
                <a:solidFill>
                  <a:schemeClr val="tx1"/>
                </a:solidFill>
                <a:effectLst/>
                <a:latin typeface="Cambria Math" panose="02040503050406030204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0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n-US" sz="1000">
                  <a:effectLst/>
                </a:rPr>
                <a:t>=0.036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5" name="TextBox 14"/>
            <xdr:cNvSpPr txBox="1"/>
          </xdr:nvSpPr>
          <xdr:spPr>
            <a:xfrm>
              <a:off x="4928235" y="5940425"/>
              <a:ext cx="6208395" cy="3867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31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52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89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89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30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08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effectLst/>
                </a:rPr>
                <a:t>Dengan     	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 sz="1000">
                <a:effectLst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	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 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effectLst/>
                </a:rPr>
                <a:t>	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 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effectLst/>
                </a:rPr>
                <a:t>	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 sz="1000">
                  <a:effectLst/>
                </a:rPr>
                <a:t>= 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 sz="1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effectLst/>
                </a:rPr>
                <a:t>  </a:t>
              </a:r>
              <a:endParaRPr lang="en-US" sz="1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30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08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89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89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0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27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91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48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= 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 sz="1000" i="1">
                <a:solidFill>
                  <a:schemeClr val="tx1"/>
                </a:solidFill>
                <a:effectLst/>
                <a:latin typeface="Cambria Math" panose="02040503050406030204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</a:t>
              </a:r>
              <a:r>
                <a:rPr lang="en-US" sz="1000">
                  <a:effectLst/>
                </a:rPr>
                <a:t>=0.036</a:t>
              </a:r>
              <a:endParaRPr lang="en-US" sz="1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13</xdr:col>
      <xdr:colOff>79003</xdr:colOff>
      <xdr:row>48</xdr:row>
      <xdr:rowOff>22621</xdr:rowOff>
    </xdr:from>
    <xdr:ext cx="365101" cy="1666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SpPr txBox="1"/>
          </xdr:nvSpPr>
          <xdr:spPr>
            <a:xfrm>
              <a:off x="5898515" y="9787890"/>
              <a:ext cx="365125" cy="167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6" name="TextBox 15"/>
            <xdr:cNvSpPr txBox="1"/>
          </xdr:nvSpPr>
          <xdr:spPr>
            <a:xfrm>
              <a:off x="5898515" y="9787890"/>
              <a:ext cx="365125" cy="167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53578</xdr:colOff>
      <xdr:row>48</xdr:row>
      <xdr:rowOff>19050</xdr:rowOff>
    </xdr:from>
    <xdr:ext cx="365101" cy="1666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SpPr txBox="1"/>
          </xdr:nvSpPr>
          <xdr:spPr>
            <a:xfrm>
              <a:off x="6320790" y="9784715"/>
              <a:ext cx="365125" cy="166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17" name="TextBox 16"/>
            <xdr:cNvSpPr txBox="1"/>
          </xdr:nvSpPr>
          <xdr:spPr>
            <a:xfrm>
              <a:off x="6320790" y="9784715"/>
              <a:ext cx="365125" cy="166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235528</xdr:colOff>
      <xdr:row>54</xdr:row>
      <xdr:rowOff>45027</xdr:rowOff>
    </xdr:from>
    <xdr:ext cx="3280064" cy="5080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 txBox="1"/>
          </xdr:nvSpPr>
          <xdr:spPr>
            <a:xfrm>
              <a:off x="5607050" y="11094085"/>
              <a:ext cx="3280410" cy="50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𝑏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𝑁𝑆𝑉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sup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∈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𝑆𝑉</m:t>
                        </m:r>
                      </m:sub>
                      <m:sup/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− </m:t>
                            </m:r>
                            <m:nary>
                              <m:naryPr>
                                <m:chr m:val="∑"/>
                                <m:limLoc m:val="subSup"/>
                                <m:supHide m:val="on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∈</m:t>
                                </m:r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𝑆𝑉</m:t>
                                </m:r>
                              </m:sub>
                              <m:sup/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𝛼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.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</m:d>
                              </m:e>
                            </m:nary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18" name="TextBox 17"/>
            <xdr:cNvSpPr txBox="1"/>
          </xdr:nvSpPr>
          <xdr:spPr>
            <a:xfrm>
              <a:off x="5607050" y="11094085"/>
              <a:ext cx="3280410" cy="50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𝑁𝑆𝑉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∈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∈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276225</xdr:colOff>
      <xdr:row>58</xdr:row>
      <xdr:rowOff>104775</xdr:rowOff>
    </xdr:from>
    <xdr:ext cx="5133976" cy="380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 txBox="1"/>
          </xdr:nvSpPr>
          <xdr:spPr>
            <a:xfrm>
              <a:off x="5648325" y="11954510"/>
              <a:ext cx="5133975" cy="380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b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𝑁𝑆𝑉</m:t>
                      </m:r>
                    </m:den>
                  </m:f>
                  <m:d>
                    <m:dPr>
                      <m:begChr m:val="{"/>
                      <m:endChr m:val="}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d>
                        <m:d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</m:den>
                          </m:f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−</m:t>
                          </m:r>
                          <m:d>
                            <m:d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Sup>
                                <m:sSubSup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bSup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d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+(</m:t>
                          </m:r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𝛼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𝑦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Sup>
                            <m:sSub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bSup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</m:d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+ </m:t>
                      </m:r>
                      <m:d>
                        <m:d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</m:den>
                          </m:f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−</m:t>
                          </m:r>
                          <m:d>
                            <m:d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Sup>
                                <m:sSubSup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bSup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d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+(</m:t>
                          </m:r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𝛼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𝑦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Sup>
                            <m:sSub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bSup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</m:d>
                    </m:e>
                  </m:d>
                </m:oMath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19" name="TextBox 18"/>
            <xdr:cNvSpPr txBox="1"/>
          </xdr:nvSpPr>
          <xdr:spPr>
            <a:xfrm>
              <a:off x="5648325" y="11954510"/>
              <a:ext cx="5133975" cy="380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b 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𝑁𝑆𝑉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85</xdr:row>
      <xdr:rowOff>95250</xdr:rowOff>
    </xdr:from>
    <xdr:ext cx="2695575" cy="5711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SpPr txBox="1"/>
          </xdr:nvSpPr>
          <xdr:spPr>
            <a:xfrm>
              <a:off x="4124325" y="17425035"/>
              <a:ext cx="2695575" cy="570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𝑠𝑔𝑛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limLoc m:val="undOvr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𝑛𝑠𝑣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,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22" name="TextBox 21"/>
            <xdr:cNvSpPr txBox="1"/>
          </xdr:nvSpPr>
          <xdr:spPr>
            <a:xfrm>
              <a:off x="4124325" y="17425035"/>
              <a:ext cx="2695575" cy="570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𝑓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𝑠𝑔𝑛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𝑛𝑠𝑣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438150</xdr:colOff>
      <xdr:row>90</xdr:row>
      <xdr:rowOff>171450</xdr:rowOff>
    </xdr:from>
    <xdr:ext cx="3867150" cy="5009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 txBox="1"/>
          </xdr:nvSpPr>
          <xdr:spPr>
            <a:xfrm>
              <a:off x="4057650" y="18491835"/>
              <a:ext cx="3867150" cy="500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𝑠𝑔𝑛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.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)+(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.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)+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23" name="TextBox 22"/>
            <xdr:cNvSpPr txBox="1"/>
          </xdr:nvSpPr>
          <xdr:spPr>
            <a:xfrm>
              <a:off x="4057650" y="18491835"/>
              <a:ext cx="3867150" cy="500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𝑓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𝑠𝑔𝑛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561823</xdr:colOff>
      <xdr:row>78</xdr:row>
      <xdr:rowOff>182337</xdr:rowOff>
    </xdr:from>
    <xdr:ext cx="914400" cy="3217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SpPr txBox="1"/>
          </xdr:nvSpPr>
          <xdr:spPr>
            <a:xfrm>
              <a:off x="4067175" y="16064230"/>
              <a:ext cx="914400" cy="3213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𝐾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.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𝑑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24" name="TextBox 23"/>
            <xdr:cNvSpPr txBox="1"/>
          </xdr:nvSpPr>
          <xdr:spPr>
            <a:xfrm>
              <a:off x="4067175" y="16064230"/>
              <a:ext cx="914400" cy="3213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20</xdr:col>
      <xdr:colOff>90805</xdr:colOff>
      <xdr:row>82</xdr:row>
      <xdr:rowOff>151130</xdr:rowOff>
    </xdr:from>
    <xdr:ext cx="309880" cy="28321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368155" y="1684274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oneCellAnchor>
    <xdr:from>
      <xdr:col>21</xdr:col>
      <xdr:colOff>29632</xdr:colOff>
      <xdr:row>80</xdr:row>
      <xdr:rowOff>3174</xdr:rowOff>
    </xdr:from>
    <xdr:ext cx="13994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9782810" y="16294100"/>
              <a:ext cx="1399540" cy="17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:r="http://schemas.openxmlformats.org/officeDocument/2006/relationships" xmlns="">
        <xdr:sp>
          <xdr:nvSpPr>
            <xdr:cNvPr id="6" name="TextBox 5"/>
            <xdr:cNvSpPr txBox="1"/>
          </xdr:nvSpPr>
          <xdr:spPr>
            <a:xfrm>
              <a:off x="9782810" y="16294100"/>
              <a:ext cx="1399540" cy="17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 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21</xdr:col>
      <xdr:colOff>50799</xdr:colOff>
      <xdr:row>81</xdr:row>
      <xdr:rowOff>13758</xdr:rowOff>
    </xdr:from>
    <xdr:ext cx="13994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 txBox="1"/>
          </xdr:nvSpPr>
          <xdr:spPr>
            <a:xfrm>
              <a:off x="9803765" y="16504920"/>
              <a:ext cx="139954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:r="http://schemas.openxmlformats.org/officeDocument/2006/relationships" xmlns="">
        <xdr:sp>
          <xdr:nvSpPr>
            <xdr:cNvPr id="7" name="TextBox 6"/>
            <xdr:cNvSpPr txBox="1"/>
          </xdr:nvSpPr>
          <xdr:spPr>
            <a:xfrm>
              <a:off x="9803765" y="16504920"/>
              <a:ext cx="139954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ID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 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14</xdr:col>
      <xdr:colOff>251883</xdr:colOff>
      <xdr:row>80</xdr:row>
      <xdr:rowOff>45508</xdr:rowOff>
    </xdr:from>
    <xdr:ext cx="65" cy="18175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6518910" y="16336645"/>
          <a:ext cx="0" cy="18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D" sz="1100"/>
        </a:p>
      </xdr:txBody>
    </xdr:sp>
    <xdr:clientData/>
  </xdr:oneCellAnchor>
  <xdr:oneCellAnchor>
    <xdr:from>
      <xdr:col>21</xdr:col>
      <xdr:colOff>103716</xdr:colOff>
      <xdr:row>82</xdr:row>
      <xdr:rowOff>13758</xdr:rowOff>
    </xdr:from>
    <xdr:ext cx="1361911" cy="191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9857105" y="16704945"/>
              <a:ext cx="1362075" cy="191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23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23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:r="http://schemas.openxmlformats.org/officeDocument/2006/relationships" xmlns="">
        <xdr:sp>
          <xdr:nvSpPr>
            <xdr:cNvPr id="9" name="TextBox 8"/>
            <xdr:cNvSpPr txBox="1"/>
          </xdr:nvSpPr>
          <xdr:spPr>
            <a:xfrm>
              <a:off x="9857105" y="16704945"/>
              <a:ext cx="1362075" cy="191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 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endParaRPr lang="en-ID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</xdr:colOff>
      <xdr:row>15</xdr:row>
      <xdr:rowOff>100965</xdr:rowOff>
    </xdr:from>
    <xdr:to>
      <xdr:col>9</xdr:col>
      <xdr:colOff>394335</xdr:colOff>
      <xdr:row>16</xdr:row>
      <xdr:rowOff>76200</xdr:rowOff>
    </xdr:to>
    <xdr:pic>
      <xdr:nvPicPr>
        <xdr:cNvPr id="5" name="Picture 4" descr="ig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1880" y="9102090"/>
          <a:ext cx="4840605" cy="594360"/>
        </a:xfrm>
        <a:prstGeom prst="rect">
          <a:avLst/>
        </a:prstGeom>
      </xdr:spPr>
    </xdr:pic>
    <xdr:clientData/>
  </xdr:twoCellAnchor>
  <xdr:twoCellAnchor editAs="oneCell">
    <xdr:from>
      <xdr:col>10</xdr:col>
      <xdr:colOff>372745</xdr:colOff>
      <xdr:row>15</xdr:row>
      <xdr:rowOff>32385</xdr:rowOff>
    </xdr:from>
    <xdr:to>
      <xdr:col>14</xdr:col>
      <xdr:colOff>123825</xdr:colOff>
      <xdr:row>16</xdr:row>
      <xdr:rowOff>143510</xdr:rowOff>
    </xdr:to>
    <xdr:pic>
      <xdr:nvPicPr>
        <xdr:cNvPr id="6" name="Picture 5" descr="ig2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88645" y="9033510"/>
          <a:ext cx="4046855" cy="73025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16</xdr:row>
      <xdr:rowOff>252095</xdr:rowOff>
    </xdr:from>
    <xdr:to>
      <xdr:col>8</xdr:col>
      <xdr:colOff>574675</xdr:colOff>
      <xdr:row>19</xdr:row>
      <xdr:rowOff>290195</xdr:rowOff>
    </xdr:to>
    <xdr:pic>
      <xdr:nvPicPr>
        <xdr:cNvPr id="7" name="Picture 6" descr="ig3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0" y="9872345"/>
          <a:ext cx="3565525" cy="1638300"/>
        </a:xfrm>
        <a:prstGeom prst="rect">
          <a:avLst/>
        </a:prstGeom>
      </xdr:spPr>
    </xdr:pic>
    <xdr:clientData/>
  </xdr:twoCellAnchor>
  <xdr:twoCellAnchor editAs="oneCell">
    <xdr:from>
      <xdr:col>10</xdr:col>
      <xdr:colOff>457835</xdr:colOff>
      <xdr:row>16</xdr:row>
      <xdr:rowOff>205105</xdr:rowOff>
    </xdr:from>
    <xdr:to>
      <xdr:col>13</xdr:col>
      <xdr:colOff>356235</xdr:colOff>
      <xdr:row>20</xdr:row>
      <xdr:rowOff>144145</xdr:rowOff>
    </xdr:to>
    <xdr:pic>
      <xdr:nvPicPr>
        <xdr:cNvPr id="8" name="Picture 7" descr="ig4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73735" y="9825355"/>
          <a:ext cx="3117850" cy="1901190"/>
        </a:xfrm>
        <a:prstGeom prst="rect">
          <a:avLst/>
        </a:prstGeom>
      </xdr:spPr>
    </xdr:pic>
    <xdr:clientData/>
  </xdr:twoCellAnchor>
  <xdr:twoCellAnchor editAs="oneCell">
    <xdr:from>
      <xdr:col>15</xdr:col>
      <xdr:colOff>54610</xdr:colOff>
      <xdr:row>15</xdr:row>
      <xdr:rowOff>148590</xdr:rowOff>
    </xdr:from>
    <xdr:to>
      <xdr:col>20</xdr:col>
      <xdr:colOff>75565</xdr:colOff>
      <xdr:row>16</xdr:row>
      <xdr:rowOff>165100</xdr:rowOff>
    </xdr:to>
    <xdr:pic>
      <xdr:nvPicPr>
        <xdr:cNvPr id="9" name="Picture 8" descr="ig5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485485" y="9149715"/>
          <a:ext cx="5069205" cy="635635"/>
        </a:xfrm>
        <a:prstGeom prst="rect">
          <a:avLst/>
        </a:prstGeom>
      </xdr:spPr>
    </xdr:pic>
    <xdr:clientData/>
  </xdr:twoCellAnchor>
  <xdr:twoCellAnchor editAs="oneCell">
    <xdr:from>
      <xdr:col>15</xdr:col>
      <xdr:colOff>163830</xdr:colOff>
      <xdr:row>16</xdr:row>
      <xdr:rowOff>189865</xdr:rowOff>
    </xdr:from>
    <xdr:to>
      <xdr:col>19</xdr:col>
      <xdr:colOff>195580</xdr:colOff>
      <xdr:row>19</xdr:row>
      <xdr:rowOff>357505</xdr:rowOff>
    </xdr:to>
    <xdr:pic>
      <xdr:nvPicPr>
        <xdr:cNvPr id="10" name="Picture 9" descr="ig6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594705" y="9810115"/>
          <a:ext cx="4041775" cy="17678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27305</xdr:colOff>
      <xdr:row>17</xdr:row>
      <xdr:rowOff>42545</xdr:rowOff>
    </xdr:from>
    <xdr:to>
      <xdr:col>16</xdr:col>
      <xdr:colOff>23495</xdr:colOff>
      <xdr:row>21</xdr:row>
      <xdr:rowOff>1905</xdr:rowOff>
    </xdr:to>
    <xdr:pic>
      <xdr:nvPicPr>
        <xdr:cNvPr id="3" name="Picture 2" descr="ket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38980" y="10291445"/>
          <a:ext cx="2339340" cy="1511935"/>
        </a:xfrm>
        <a:prstGeom prst="rect">
          <a:avLst/>
        </a:prstGeom>
      </xdr:spPr>
    </xdr:pic>
    <xdr:clientData/>
  </xdr:twoCellAnchor>
  <xdr:twoCellAnchor editAs="oneCell">
    <xdr:from>
      <xdr:col>9</xdr:col>
      <xdr:colOff>805815</xdr:colOff>
      <xdr:row>17</xdr:row>
      <xdr:rowOff>259715</xdr:rowOff>
    </xdr:from>
    <xdr:to>
      <xdr:col>13</xdr:col>
      <xdr:colOff>852805</xdr:colOff>
      <xdr:row>19</xdr:row>
      <xdr:rowOff>109855</xdr:rowOff>
    </xdr:to>
    <xdr:pic>
      <xdr:nvPicPr>
        <xdr:cNvPr id="4" name="Picture 3" descr="rumus chi squar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73965" y="10508615"/>
          <a:ext cx="4314190" cy="8216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489857</xdr:colOff>
      <xdr:row>32</xdr:row>
      <xdr:rowOff>40822</xdr:rowOff>
    </xdr:from>
    <xdr:to>
      <xdr:col>12</xdr:col>
      <xdr:colOff>35380</xdr:colOff>
      <xdr:row>33</xdr:row>
      <xdr:rowOff>1361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94AF71-4EA2-4D8F-A13C-D4396F8C5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9987643" y="20451536"/>
          <a:ext cx="4947558" cy="46400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993323</xdr:colOff>
      <xdr:row>32</xdr:row>
      <xdr:rowOff>0</xdr:rowOff>
    </xdr:from>
    <xdr:to>
      <xdr:col>14</xdr:col>
      <xdr:colOff>879023</xdr:colOff>
      <xdr:row>33</xdr:row>
      <xdr:rowOff>300717</xdr:rowOff>
    </xdr:to>
    <xdr:pic>
      <xdr:nvPicPr>
        <xdr:cNvPr id="3" name="Picture 62" descr="confusion matrix">
          <a:extLst>
            <a:ext uri="{FF2B5EF4-FFF2-40B4-BE49-F238E27FC236}">
              <a16:creationId xmlns:a16="http://schemas.microsoft.com/office/drawing/2014/main" id="{D0ED0804-AE98-41D2-AB0B-6071C21DB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93144" y="20410714"/>
          <a:ext cx="2198915" cy="804182"/>
        </a:xfrm>
        <a:prstGeom prst="rect">
          <a:avLst/>
        </a:prstGeom>
      </xdr:spPr>
    </xdr:pic>
    <xdr:clientData/>
  </xdr:twoCellAnchor>
  <xdr:twoCellAnchor editAs="oneCell">
    <xdr:from>
      <xdr:col>7</xdr:col>
      <xdr:colOff>585107</xdr:colOff>
      <xdr:row>33</xdr:row>
      <xdr:rowOff>81643</xdr:rowOff>
    </xdr:from>
    <xdr:to>
      <xdr:col>11</xdr:col>
      <xdr:colOff>873580</xdr:colOff>
      <xdr:row>34</xdr:row>
      <xdr:rowOff>468086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C578A94-BB19-45B9-9609-D78DAB55E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/>
        <a:stretch>
          <a:fillRect/>
        </a:stretch>
      </xdr:blipFill>
      <xdr:spPr>
        <a:xfrm>
          <a:off x="10082893" y="20995822"/>
          <a:ext cx="4642758" cy="88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966108</xdr:colOff>
      <xdr:row>33</xdr:row>
      <xdr:rowOff>408214</xdr:rowOff>
    </xdr:from>
    <xdr:to>
      <xdr:col>16</xdr:col>
      <xdr:colOff>406583</xdr:colOff>
      <xdr:row>36</xdr:row>
      <xdr:rowOff>216354</xdr:rowOff>
    </xdr:to>
    <xdr:pic>
      <xdr:nvPicPr>
        <xdr:cNvPr id="9" name="Picture 63" descr="ket cm2">
          <a:extLst>
            <a:ext uri="{FF2B5EF4-FFF2-40B4-BE49-F238E27FC236}">
              <a16:creationId xmlns:a16="http://schemas.microsoft.com/office/drawing/2014/main" id="{222A153A-6F43-4616-80B3-981C9E2AD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865929" y="21322393"/>
          <a:ext cx="4107725" cy="131853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180975</xdr:colOff>
      <xdr:row>20</xdr:row>
      <xdr:rowOff>66674</xdr:rowOff>
    </xdr:from>
    <xdr:ext cx="1485900" cy="2711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600-000002000000}"/>
                </a:ext>
              </a:extLst>
            </xdr:cNvPr>
            <xdr:cNvSpPr txBox="1"/>
          </xdr:nvSpPr>
          <xdr:spPr>
            <a:xfrm>
              <a:off x="2257425" y="4152265"/>
              <a:ext cx="1485900" cy="271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𝐾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.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𝑥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2" name="TextBox 1"/>
            <xdr:cNvSpPr txBox="1"/>
          </xdr:nvSpPr>
          <xdr:spPr>
            <a:xfrm>
              <a:off x="2257425" y="4152265"/>
              <a:ext cx="1485900" cy="271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190501</xdr:colOff>
      <xdr:row>29</xdr:row>
      <xdr:rowOff>2381</xdr:rowOff>
    </xdr:from>
    <xdr:ext cx="3238500" cy="1033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600-000003000000}"/>
                </a:ext>
              </a:extLst>
            </xdr:cNvPr>
            <xdr:cNvSpPr txBox="1"/>
          </xdr:nvSpPr>
          <xdr:spPr>
            <a:xfrm>
              <a:off x="1390650" y="6155055"/>
              <a:ext cx="3238500" cy="1033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𝐿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K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US" sz="11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Dengan batasan 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≥0, 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=1,2,..,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,  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3" name="TextBox 2"/>
            <xdr:cNvSpPr txBox="1"/>
          </xdr:nvSpPr>
          <xdr:spPr>
            <a:xfrm>
              <a:off x="1390650" y="6155055"/>
              <a:ext cx="3238500" cy="1033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𝐿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𝑙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K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endParaRPr lang="en-US" sz="11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Dengan batasan :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,..,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579904</xdr:colOff>
      <xdr:row>35</xdr:row>
      <xdr:rowOff>1681</xdr:rowOff>
    </xdr:from>
    <xdr:ext cx="986117" cy="3584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600-000004000000}"/>
                </a:ext>
              </a:extLst>
            </xdr:cNvPr>
            <xdr:cNvSpPr txBox="1"/>
          </xdr:nvSpPr>
          <xdr:spPr>
            <a:xfrm>
              <a:off x="1179830" y="7335520"/>
              <a:ext cx="986155" cy="358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  <m:r>
                    <m:rPr>
                      <m:sty m:val="p"/>
                    </m:rPr>
                    <a:rPr lang="en-US" sz="1100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K</m:t>
                  </m:r>
                  <m:r>
                    <a:rPr lang="en-US" sz="1100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,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 xmlns:r="http://schemas.openxmlformats.org/officeDocument/2006/relationships" xmlns="">
        <xdr:sp>
          <xdr:nvSpPr>
            <xdr:cNvPr id="4" name="TextBox 3"/>
            <xdr:cNvSpPr txBox="1"/>
          </xdr:nvSpPr>
          <xdr:spPr>
            <a:xfrm>
              <a:off x="1179830" y="7335520"/>
              <a:ext cx="986155" cy="358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K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/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78441</xdr:colOff>
      <xdr:row>38</xdr:row>
      <xdr:rowOff>197991</xdr:rowOff>
    </xdr:from>
    <xdr:ext cx="6874810" cy="45330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600-000005000000}"/>
                </a:ext>
              </a:extLst>
            </xdr:cNvPr>
            <xdr:cNvSpPr txBox="1"/>
          </xdr:nvSpPr>
          <xdr:spPr>
            <a:xfrm>
              <a:off x="1725930" y="8188960"/>
              <a:ext cx="6875145" cy="45332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4,375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9,47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Dengan     	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subSup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𝛼</m:t>
                          </m:r>
                        </m:e>
                        <m: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  <m: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=0</m:t>
                  </m:r>
                </m:oMath>
              </a14:m>
              <a:endParaRPr lang="en-US">
                <a:effectLst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+1</m:t>
                      </m:r>
                    </m:e>
                  </m:d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+ 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−1</m:t>
                      </m:r>
                    </m:e>
                  </m:d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=0</m:t>
                  </m:r>
                </m:oMath>
              </a14:m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− 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=0</m:t>
                  </m:r>
                </m:oMath>
              </a14:m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</m:oMath>
              </a14:m>
              <a:r>
                <a:rPr lang="en-US">
                  <a:effectLst/>
                </a:rPr>
                <a:t>=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</m:oMath>
              </a14:m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4,375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9,47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14,21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14,21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 = 2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 </m:t>
                  </m:r>
                </m:oMath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0,141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5" name="TextBox 4"/>
            <xdr:cNvSpPr txBox="1"/>
          </xdr:nvSpPr>
          <xdr:spPr>
            <a:xfrm>
              <a:off x="1725930" y="8188960"/>
              <a:ext cx="6875145" cy="45332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375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47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Dengan     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>
                <a:effectLst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>
                  <a:effectLst/>
                </a:rPr>
                <a:t>= 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  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375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47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14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14,21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141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79003</xdr:colOff>
      <xdr:row>59</xdr:row>
      <xdr:rowOff>22621</xdr:rowOff>
    </xdr:from>
    <xdr:ext cx="365101" cy="1666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600-000006000000}"/>
                </a:ext>
              </a:extLst>
            </xdr:cNvPr>
            <xdr:cNvSpPr txBox="1"/>
          </xdr:nvSpPr>
          <xdr:spPr>
            <a:xfrm>
              <a:off x="2593340" y="12814300"/>
              <a:ext cx="365125" cy="167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6" name="TextBox 5"/>
            <xdr:cNvSpPr txBox="1"/>
          </xdr:nvSpPr>
          <xdr:spPr>
            <a:xfrm>
              <a:off x="2593340" y="12814300"/>
              <a:ext cx="365125" cy="167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53578</xdr:colOff>
      <xdr:row>59</xdr:row>
      <xdr:rowOff>19050</xdr:rowOff>
    </xdr:from>
    <xdr:ext cx="365101" cy="1666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600-000007000000}"/>
                </a:ext>
              </a:extLst>
            </xdr:cNvPr>
            <xdr:cNvSpPr txBox="1"/>
          </xdr:nvSpPr>
          <xdr:spPr>
            <a:xfrm>
              <a:off x="2958465" y="12811125"/>
              <a:ext cx="365125" cy="166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7" name="TextBox 6"/>
            <xdr:cNvSpPr txBox="1"/>
          </xdr:nvSpPr>
          <xdr:spPr>
            <a:xfrm>
              <a:off x="2958465" y="12811125"/>
              <a:ext cx="365125" cy="166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235528</xdr:colOff>
      <xdr:row>65</xdr:row>
      <xdr:rowOff>45027</xdr:rowOff>
    </xdr:from>
    <xdr:ext cx="3280064" cy="5175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600-000008000000}"/>
                </a:ext>
              </a:extLst>
            </xdr:cNvPr>
            <xdr:cNvSpPr txBox="1"/>
          </xdr:nvSpPr>
          <xdr:spPr>
            <a:xfrm>
              <a:off x="2311400" y="14065250"/>
              <a:ext cx="3280410" cy="517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𝑏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𝑁𝑆𝑉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sup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∈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𝑆𝑉</m:t>
                        </m:r>
                      </m:sub>
                      <m:sup/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− </m:t>
                            </m:r>
                            <m:nary>
                              <m:naryPr>
                                <m:chr m:val="∑"/>
                                <m:limLoc m:val="subSup"/>
                                <m:supHide m:val="on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∈</m:t>
                                </m:r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𝑆𝑉</m:t>
                                </m:r>
                              </m:sub>
                              <m:sup/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𝛼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.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</m:d>
                              </m:e>
                            </m:nary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8" name="TextBox 7"/>
            <xdr:cNvSpPr txBox="1"/>
          </xdr:nvSpPr>
          <xdr:spPr>
            <a:xfrm>
              <a:off x="2311400" y="14065250"/>
              <a:ext cx="3280410" cy="517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𝑁𝑆𝑉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∈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∈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276225</xdr:colOff>
      <xdr:row>69</xdr:row>
      <xdr:rowOff>104775</xdr:rowOff>
    </xdr:from>
    <xdr:ext cx="5133976" cy="3900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600-000009000000}"/>
                </a:ext>
              </a:extLst>
            </xdr:cNvPr>
            <xdr:cNvSpPr txBox="1"/>
          </xdr:nvSpPr>
          <xdr:spPr>
            <a:xfrm>
              <a:off x="2352675" y="14925675"/>
              <a:ext cx="5133975" cy="389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b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𝑁𝑆𝑉</m:t>
                      </m:r>
                    </m:den>
                  </m:f>
                  <m:d>
                    <m:dPr>
                      <m:begChr m:val="{"/>
                      <m:endChr m:val="}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d>
                        <m:d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</m:den>
                          </m:f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−</m:t>
                          </m:r>
                          <m:d>
                            <m:d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Sup>
                                <m:sSubSup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bSup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d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+(</m:t>
                          </m:r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𝛼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𝑦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Sup>
                            <m:sSub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bSup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</m:d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+ </m:t>
                      </m:r>
                      <m:d>
                        <m:d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</m:den>
                          </m:f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−</m:t>
                          </m:r>
                          <m:d>
                            <m:d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Sup>
                                <m:sSubSup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bSup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d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+(</m:t>
                          </m:r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𝛼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𝑦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Sup>
                            <m:sSub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bSup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</m:d>
                    </m:e>
                  </m:d>
                </m:oMath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9" name="TextBox 8"/>
            <xdr:cNvSpPr txBox="1"/>
          </xdr:nvSpPr>
          <xdr:spPr>
            <a:xfrm>
              <a:off x="2352675" y="14925675"/>
              <a:ext cx="5133975" cy="389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b 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𝑁𝑆𝑉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561823</xdr:colOff>
      <xdr:row>102</xdr:row>
      <xdr:rowOff>182337</xdr:rowOff>
    </xdr:from>
    <xdr:ext cx="914400" cy="3502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600-00000A000000}"/>
                </a:ext>
              </a:extLst>
            </xdr:cNvPr>
            <xdr:cNvSpPr txBox="1"/>
          </xdr:nvSpPr>
          <xdr:spPr>
            <a:xfrm>
              <a:off x="561340" y="21651595"/>
              <a:ext cx="914400" cy="349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𝐾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.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𝑑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10" name="TextBox 9"/>
            <xdr:cNvSpPr txBox="1"/>
          </xdr:nvSpPr>
          <xdr:spPr>
            <a:xfrm>
              <a:off x="561340" y="21651595"/>
              <a:ext cx="914400" cy="349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57150</xdr:colOff>
      <xdr:row>110</xdr:row>
      <xdr:rowOff>95250</xdr:rowOff>
    </xdr:from>
    <xdr:ext cx="2695575" cy="5807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600-00000B000000}"/>
                </a:ext>
              </a:extLst>
            </xdr:cNvPr>
            <xdr:cNvSpPr txBox="1"/>
          </xdr:nvSpPr>
          <xdr:spPr>
            <a:xfrm>
              <a:off x="657225" y="23202900"/>
              <a:ext cx="2695575" cy="580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𝑠𝑔𝑛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limLoc m:val="undOvr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𝑛𝑠𝑣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,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11" name="TextBox 10"/>
            <xdr:cNvSpPr txBox="1"/>
          </xdr:nvSpPr>
          <xdr:spPr>
            <a:xfrm>
              <a:off x="657225" y="23202900"/>
              <a:ext cx="2695575" cy="580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𝑓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𝑠𝑔𝑛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𝑛𝑠𝑣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438150</xdr:colOff>
      <xdr:row>115</xdr:row>
      <xdr:rowOff>171450</xdr:rowOff>
    </xdr:from>
    <xdr:ext cx="3867150" cy="519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600-00000C000000}"/>
                </a:ext>
              </a:extLst>
            </xdr:cNvPr>
            <xdr:cNvSpPr txBox="1"/>
          </xdr:nvSpPr>
          <xdr:spPr>
            <a:xfrm>
              <a:off x="438150" y="24269700"/>
              <a:ext cx="3867150" cy="5194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𝑠𝑔𝑛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.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)+(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.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)+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12" name="TextBox 11"/>
            <xdr:cNvSpPr txBox="1"/>
          </xdr:nvSpPr>
          <xdr:spPr>
            <a:xfrm>
              <a:off x="438150" y="24269700"/>
              <a:ext cx="3867150" cy="5194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𝑓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𝑠𝑔𝑛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90805</xdr:colOff>
      <xdr:row>106</xdr:row>
      <xdr:rowOff>151130</xdr:rowOff>
    </xdr:from>
    <xdr:ext cx="309880" cy="283210"/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/>
      </xdr:nvSpPr>
      <xdr:spPr>
        <a:xfrm>
          <a:off x="4005580" y="2243010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oneCellAnchor>
    <xdr:from>
      <xdr:col>9</xdr:col>
      <xdr:colOff>29632</xdr:colOff>
      <xdr:row>104</xdr:row>
      <xdr:rowOff>3174</xdr:rowOff>
    </xdr:from>
    <xdr:ext cx="13994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600-00000E000000}"/>
                </a:ext>
              </a:extLst>
            </xdr:cNvPr>
            <xdr:cNvSpPr txBox="1"/>
          </xdr:nvSpPr>
          <xdr:spPr>
            <a:xfrm>
              <a:off x="4372610" y="21881465"/>
              <a:ext cx="1399540" cy="17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:r="http://schemas.openxmlformats.org/officeDocument/2006/relationships" xmlns="">
        <xdr:sp>
          <xdr:nvSpPr>
            <xdr:cNvPr id="14" name="TextBox 13"/>
            <xdr:cNvSpPr txBox="1"/>
          </xdr:nvSpPr>
          <xdr:spPr>
            <a:xfrm>
              <a:off x="4372610" y="21881465"/>
              <a:ext cx="1399540" cy="17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 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9</xdr:col>
      <xdr:colOff>50799</xdr:colOff>
      <xdr:row>105</xdr:row>
      <xdr:rowOff>13758</xdr:rowOff>
    </xdr:from>
    <xdr:ext cx="13994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600-00000F000000}"/>
                </a:ext>
              </a:extLst>
            </xdr:cNvPr>
            <xdr:cNvSpPr txBox="1"/>
          </xdr:nvSpPr>
          <xdr:spPr>
            <a:xfrm>
              <a:off x="4393565" y="22092285"/>
              <a:ext cx="139954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:r="http://schemas.openxmlformats.org/officeDocument/2006/relationships" xmlns="">
        <xdr:sp>
          <xdr:nvSpPr>
            <xdr:cNvPr id="15" name="TextBox 14"/>
            <xdr:cNvSpPr txBox="1"/>
          </xdr:nvSpPr>
          <xdr:spPr>
            <a:xfrm>
              <a:off x="4393565" y="22092285"/>
              <a:ext cx="139954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ID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 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9</xdr:col>
      <xdr:colOff>103716</xdr:colOff>
      <xdr:row>106</xdr:row>
      <xdr:rowOff>13758</xdr:rowOff>
    </xdr:from>
    <xdr:ext cx="1361911" cy="191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600-000010000000}"/>
                </a:ext>
              </a:extLst>
            </xdr:cNvPr>
            <xdr:cNvSpPr txBox="1"/>
          </xdr:nvSpPr>
          <xdr:spPr>
            <a:xfrm>
              <a:off x="4446905" y="22292310"/>
              <a:ext cx="1362075" cy="191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23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23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:r="http://schemas.openxmlformats.org/officeDocument/2006/relationships" xmlns="">
        <xdr:sp>
          <xdr:nvSpPr>
            <xdr:cNvPr id="16" name="TextBox 15"/>
            <xdr:cNvSpPr txBox="1"/>
          </xdr:nvSpPr>
          <xdr:spPr>
            <a:xfrm>
              <a:off x="4446905" y="22292310"/>
              <a:ext cx="1362075" cy="191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 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endParaRPr lang="en-ID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180975</xdr:colOff>
      <xdr:row>20</xdr:row>
      <xdr:rowOff>66674</xdr:rowOff>
    </xdr:from>
    <xdr:ext cx="1485900" cy="2711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700-000002000000}"/>
                </a:ext>
              </a:extLst>
            </xdr:cNvPr>
            <xdr:cNvSpPr txBox="1"/>
          </xdr:nvSpPr>
          <xdr:spPr>
            <a:xfrm>
              <a:off x="2257425" y="4152265"/>
              <a:ext cx="1485900" cy="271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𝐾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.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𝑥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2" name="TextBox 1"/>
            <xdr:cNvSpPr txBox="1"/>
          </xdr:nvSpPr>
          <xdr:spPr>
            <a:xfrm>
              <a:off x="2257425" y="4152265"/>
              <a:ext cx="1485900" cy="271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190501</xdr:colOff>
      <xdr:row>29</xdr:row>
      <xdr:rowOff>2381</xdr:rowOff>
    </xdr:from>
    <xdr:ext cx="3238500" cy="10146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700-000003000000}"/>
                </a:ext>
              </a:extLst>
            </xdr:cNvPr>
            <xdr:cNvSpPr txBox="1"/>
          </xdr:nvSpPr>
          <xdr:spPr>
            <a:xfrm>
              <a:off x="1390650" y="6155055"/>
              <a:ext cx="3238500" cy="10147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𝐿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K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US" sz="11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Dengan batasan 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≥0, 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=1,2,..,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,  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3" name="TextBox 2"/>
            <xdr:cNvSpPr txBox="1"/>
          </xdr:nvSpPr>
          <xdr:spPr>
            <a:xfrm>
              <a:off x="1390650" y="6155055"/>
              <a:ext cx="3238500" cy="10147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𝐿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𝑙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K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endParaRPr lang="en-US" sz="11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Dengan batasan :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,..,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579904</xdr:colOff>
      <xdr:row>35</xdr:row>
      <xdr:rowOff>1681</xdr:rowOff>
    </xdr:from>
    <xdr:ext cx="986117" cy="3394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700-000004000000}"/>
                </a:ext>
              </a:extLst>
            </xdr:cNvPr>
            <xdr:cNvSpPr txBox="1"/>
          </xdr:nvSpPr>
          <xdr:spPr>
            <a:xfrm>
              <a:off x="1179830" y="7335520"/>
              <a:ext cx="986155" cy="339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  <m:r>
                    <m:rPr>
                      <m:sty m:val="p"/>
                    </m:rPr>
                    <a:rPr lang="en-US" sz="1100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K</m:t>
                  </m:r>
                  <m:r>
                    <a:rPr lang="en-US" sz="1100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,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 xmlns:r="http://schemas.openxmlformats.org/officeDocument/2006/relationships" xmlns="">
        <xdr:sp>
          <xdr:nvSpPr>
            <xdr:cNvPr id="4" name="TextBox 3"/>
            <xdr:cNvSpPr txBox="1"/>
          </xdr:nvSpPr>
          <xdr:spPr>
            <a:xfrm>
              <a:off x="1179830" y="7335520"/>
              <a:ext cx="986155" cy="339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K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/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78441</xdr:colOff>
      <xdr:row>38</xdr:row>
      <xdr:rowOff>197991</xdr:rowOff>
    </xdr:from>
    <xdr:ext cx="6874810" cy="45024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700-000005000000}"/>
                </a:ext>
              </a:extLst>
            </xdr:cNvPr>
            <xdr:cNvSpPr txBox="1"/>
          </xdr:nvSpPr>
          <xdr:spPr>
            <a:xfrm>
              <a:off x="1725930" y="8188960"/>
              <a:ext cx="6875145" cy="4502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9,47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11,77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Dengan     	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subSup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𝛼</m:t>
                          </m:r>
                        </m:e>
                        <m: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  <m: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=0</m:t>
                  </m:r>
                </m:oMath>
              </a14:m>
              <a:endParaRPr lang="en-US">
                <a:effectLst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+1</m:t>
                      </m:r>
                    </m:e>
                  </m:d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+ 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−1</m:t>
                      </m:r>
                    </m:e>
                  </m:d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=0</m:t>
                  </m:r>
                </m:oMath>
              </a14:m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− 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=0</m:t>
                  </m:r>
                </m:oMath>
              </a14:m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</m:oMath>
              </a14:m>
              <a:r>
                <a:rPr lang="en-US">
                  <a:effectLst/>
                </a:rPr>
                <a:t>=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</m:oMath>
              </a14:m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9,47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11,77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21,24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21,24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 = 2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 </m:t>
                  </m:r>
                </m:oMath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0,094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5" name="TextBox 4"/>
            <xdr:cNvSpPr txBox="1"/>
          </xdr:nvSpPr>
          <xdr:spPr>
            <a:xfrm>
              <a:off x="1725930" y="8188960"/>
              <a:ext cx="6875145" cy="4502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47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77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Dengan     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>
                <a:effectLst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>
                  <a:effectLst/>
                </a:rPr>
                <a:t>= 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  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47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77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24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21,24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094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79003</xdr:colOff>
      <xdr:row>59</xdr:row>
      <xdr:rowOff>22621</xdr:rowOff>
    </xdr:from>
    <xdr:ext cx="365101" cy="1666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700-000006000000}"/>
                </a:ext>
              </a:extLst>
            </xdr:cNvPr>
            <xdr:cNvSpPr txBox="1"/>
          </xdr:nvSpPr>
          <xdr:spPr>
            <a:xfrm>
              <a:off x="2593340" y="12814300"/>
              <a:ext cx="365125" cy="167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6" name="TextBox 5"/>
            <xdr:cNvSpPr txBox="1"/>
          </xdr:nvSpPr>
          <xdr:spPr>
            <a:xfrm>
              <a:off x="2593340" y="12814300"/>
              <a:ext cx="365125" cy="167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53578</xdr:colOff>
      <xdr:row>59</xdr:row>
      <xdr:rowOff>19050</xdr:rowOff>
    </xdr:from>
    <xdr:ext cx="365101" cy="1666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SpPr txBox="1"/>
          </xdr:nvSpPr>
          <xdr:spPr>
            <a:xfrm>
              <a:off x="2958465" y="12811125"/>
              <a:ext cx="365125" cy="166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7" name="TextBox 6"/>
            <xdr:cNvSpPr txBox="1"/>
          </xdr:nvSpPr>
          <xdr:spPr>
            <a:xfrm>
              <a:off x="2958465" y="12811125"/>
              <a:ext cx="365125" cy="166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235528</xdr:colOff>
      <xdr:row>65</xdr:row>
      <xdr:rowOff>45027</xdr:rowOff>
    </xdr:from>
    <xdr:ext cx="3280064" cy="5080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SpPr txBox="1"/>
          </xdr:nvSpPr>
          <xdr:spPr>
            <a:xfrm>
              <a:off x="2311400" y="14065250"/>
              <a:ext cx="3280410" cy="50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𝑏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𝑁𝑆𝑉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sup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∈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𝑆𝑉</m:t>
                        </m:r>
                      </m:sub>
                      <m:sup/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− </m:t>
                            </m:r>
                            <m:nary>
                              <m:naryPr>
                                <m:chr m:val="∑"/>
                                <m:limLoc m:val="subSup"/>
                                <m:supHide m:val="on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∈</m:t>
                                </m:r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𝑆𝑉</m:t>
                                </m:r>
                              </m:sub>
                              <m:sup/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𝛼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.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</m:d>
                              </m:e>
                            </m:nary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8" name="TextBox 7"/>
            <xdr:cNvSpPr txBox="1"/>
          </xdr:nvSpPr>
          <xdr:spPr>
            <a:xfrm>
              <a:off x="2311400" y="14065250"/>
              <a:ext cx="3280410" cy="50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𝑁𝑆𝑉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∈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∈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276225</xdr:colOff>
      <xdr:row>69</xdr:row>
      <xdr:rowOff>104775</xdr:rowOff>
    </xdr:from>
    <xdr:ext cx="5133976" cy="380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700-000009000000}"/>
                </a:ext>
              </a:extLst>
            </xdr:cNvPr>
            <xdr:cNvSpPr txBox="1"/>
          </xdr:nvSpPr>
          <xdr:spPr>
            <a:xfrm>
              <a:off x="2352675" y="14925675"/>
              <a:ext cx="5133975" cy="380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b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𝑁𝑆𝑉</m:t>
                      </m:r>
                    </m:den>
                  </m:f>
                  <m:d>
                    <m:dPr>
                      <m:begChr m:val="{"/>
                      <m:endChr m:val="}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d>
                        <m:d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</m:den>
                          </m:f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−</m:t>
                          </m:r>
                          <m:d>
                            <m:d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Sup>
                                <m:sSubSup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bSup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d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+(</m:t>
                          </m:r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𝛼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𝑦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Sup>
                            <m:sSub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bSup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</m:d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+ </m:t>
                      </m:r>
                      <m:d>
                        <m:d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</m:den>
                          </m:f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−</m:t>
                          </m:r>
                          <m:d>
                            <m:d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Sup>
                                <m:sSubSup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bSup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d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+(</m:t>
                          </m:r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𝛼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𝑦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Sup>
                            <m:sSub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bSup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</m:d>
                    </m:e>
                  </m:d>
                </m:oMath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9" name="TextBox 8"/>
            <xdr:cNvSpPr txBox="1"/>
          </xdr:nvSpPr>
          <xdr:spPr>
            <a:xfrm>
              <a:off x="2352675" y="14925675"/>
              <a:ext cx="5133975" cy="380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b 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𝑁𝑆𝑉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561823</xdr:colOff>
      <xdr:row>102</xdr:row>
      <xdr:rowOff>182337</xdr:rowOff>
    </xdr:from>
    <xdr:ext cx="914400" cy="3217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700-00000A000000}"/>
                </a:ext>
              </a:extLst>
            </xdr:cNvPr>
            <xdr:cNvSpPr txBox="1"/>
          </xdr:nvSpPr>
          <xdr:spPr>
            <a:xfrm>
              <a:off x="561340" y="21651595"/>
              <a:ext cx="914400" cy="3213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𝐾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.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𝑑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10" name="TextBox 9"/>
            <xdr:cNvSpPr txBox="1"/>
          </xdr:nvSpPr>
          <xdr:spPr>
            <a:xfrm>
              <a:off x="561340" y="21651595"/>
              <a:ext cx="914400" cy="3213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57150</xdr:colOff>
      <xdr:row>110</xdr:row>
      <xdr:rowOff>95250</xdr:rowOff>
    </xdr:from>
    <xdr:ext cx="2695575" cy="5711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700-00000B000000}"/>
                </a:ext>
              </a:extLst>
            </xdr:cNvPr>
            <xdr:cNvSpPr txBox="1"/>
          </xdr:nvSpPr>
          <xdr:spPr>
            <a:xfrm>
              <a:off x="657225" y="23202900"/>
              <a:ext cx="2695575" cy="570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𝑠𝑔𝑛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limLoc m:val="undOvr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𝑛𝑠𝑣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,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11" name="TextBox 10"/>
            <xdr:cNvSpPr txBox="1"/>
          </xdr:nvSpPr>
          <xdr:spPr>
            <a:xfrm>
              <a:off x="657225" y="23202900"/>
              <a:ext cx="2695575" cy="570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𝑓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𝑠𝑔𝑛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𝑛𝑠𝑣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438150</xdr:colOff>
      <xdr:row>115</xdr:row>
      <xdr:rowOff>171450</xdr:rowOff>
    </xdr:from>
    <xdr:ext cx="3867150" cy="5009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700-00000C000000}"/>
                </a:ext>
              </a:extLst>
            </xdr:cNvPr>
            <xdr:cNvSpPr txBox="1"/>
          </xdr:nvSpPr>
          <xdr:spPr>
            <a:xfrm>
              <a:off x="438150" y="24269700"/>
              <a:ext cx="3867150" cy="500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𝑠𝑔𝑛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.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)+(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.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)+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12" name="TextBox 11"/>
            <xdr:cNvSpPr txBox="1"/>
          </xdr:nvSpPr>
          <xdr:spPr>
            <a:xfrm>
              <a:off x="438150" y="24269700"/>
              <a:ext cx="3867150" cy="500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𝑓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𝑠𝑔𝑛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90805</xdr:colOff>
      <xdr:row>106</xdr:row>
      <xdr:rowOff>151130</xdr:rowOff>
    </xdr:from>
    <xdr:ext cx="309880" cy="273685"/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 txBox="1"/>
      </xdr:nvSpPr>
      <xdr:spPr>
        <a:xfrm>
          <a:off x="3824605" y="2243010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oneCellAnchor>
    <xdr:from>
      <xdr:col>9</xdr:col>
      <xdr:colOff>29632</xdr:colOff>
      <xdr:row>104</xdr:row>
      <xdr:rowOff>3174</xdr:rowOff>
    </xdr:from>
    <xdr:ext cx="13994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700-00000E000000}"/>
                </a:ext>
              </a:extLst>
            </xdr:cNvPr>
            <xdr:cNvSpPr txBox="1"/>
          </xdr:nvSpPr>
          <xdr:spPr>
            <a:xfrm>
              <a:off x="4191635" y="21881465"/>
              <a:ext cx="1399540" cy="17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:r="http://schemas.openxmlformats.org/officeDocument/2006/relationships" xmlns="">
        <xdr:sp>
          <xdr:nvSpPr>
            <xdr:cNvPr id="14" name="TextBox 13"/>
            <xdr:cNvSpPr txBox="1"/>
          </xdr:nvSpPr>
          <xdr:spPr>
            <a:xfrm>
              <a:off x="4191635" y="21881465"/>
              <a:ext cx="1399540" cy="17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 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9</xdr:col>
      <xdr:colOff>50799</xdr:colOff>
      <xdr:row>105</xdr:row>
      <xdr:rowOff>13758</xdr:rowOff>
    </xdr:from>
    <xdr:ext cx="13994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700-00000F000000}"/>
                </a:ext>
              </a:extLst>
            </xdr:cNvPr>
            <xdr:cNvSpPr txBox="1"/>
          </xdr:nvSpPr>
          <xdr:spPr>
            <a:xfrm>
              <a:off x="4212590" y="22092285"/>
              <a:ext cx="139954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:r="http://schemas.openxmlformats.org/officeDocument/2006/relationships" xmlns="">
        <xdr:sp>
          <xdr:nvSpPr>
            <xdr:cNvPr id="15" name="TextBox 14"/>
            <xdr:cNvSpPr txBox="1"/>
          </xdr:nvSpPr>
          <xdr:spPr>
            <a:xfrm>
              <a:off x="4212590" y="22092285"/>
              <a:ext cx="139954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ID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 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9</xdr:col>
      <xdr:colOff>103716</xdr:colOff>
      <xdr:row>106</xdr:row>
      <xdr:rowOff>13758</xdr:rowOff>
    </xdr:from>
    <xdr:ext cx="1361911" cy="1815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700-000010000000}"/>
                </a:ext>
              </a:extLst>
            </xdr:cNvPr>
            <xdr:cNvSpPr txBox="1"/>
          </xdr:nvSpPr>
          <xdr:spPr>
            <a:xfrm>
              <a:off x="4265930" y="22292310"/>
              <a:ext cx="1362075" cy="1816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23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23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:r="http://schemas.openxmlformats.org/officeDocument/2006/relationships" xmlns="">
        <xdr:sp>
          <xdr:nvSpPr>
            <xdr:cNvPr id="16" name="TextBox 15"/>
            <xdr:cNvSpPr txBox="1"/>
          </xdr:nvSpPr>
          <xdr:spPr>
            <a:xfrm>
              <a:off x="4265930" y="22292310"/>
              <a:ext cx="1362075" cy="1816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 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endParaRPr lang="en-ID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180975</xdr:colOff>
      <xdr:row>20</xdr:row>
      <xdr:rowOff>66674</xdr:rowOff>
    </xdr:from>
    <xdr:ext cx="1485900" cy="2711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SpPr txBox="1"/>
          </xdr:nvSpPr>
          <xdr:spPr>
            <a:xfrm>
              <a:off x="2257425" y="4152265"/>
              <a:ext cx="1485900" cy="271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𝐾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.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𝑥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2" name="TextBox 1"/>
            <xdr:cNvSpPr txBox="1"/>
          </xdr:nvSpPr>
          <xdr:spPr>
            <a:xfrm>
              <a:off x="2257425" y="4152265"/>
              <a:ext cx="1485900" cy="271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190501</xdr:colOff>
      <xdr:row>29</xdr:row>
      <xdr:rowOff>2381</xdr:rowOff>
    </xdr:from>
    <xdr:ext cx="3238500" cy="10146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800-000003000000}"/>
                </a:ext>
              </a:extLst>
            </xdr:cNvPr>
            <xdr:cNvSpPr txBox="1"/>
          </xdr:nvSpPr>
          <xdr:spPr>
            <a:xfrm>
              <a:off x="1390650" y="6155055"/>
              <a:ext cx="3238500" cy="10147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𝐿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K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US" sz="11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Dengan batasan 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≥0, 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=1,2,..,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,  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3" name="TextBox 2"/>
            <xdr:cNvSpPr txBox="1"/>
          </xdr:nvSpPr>
          <xdr:spPr>
            <a:xfrm>
              <a:off x="1390650" y="6155055"/>
              <a:ext cx="3238500" cy="10147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𝐿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𝑙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K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endParaRPr lang="en-US" sz="11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Dengan batasan :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,..,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579904</xdr:colOff>
      <xdr:row>35</xdr:row>
      <xdr:rowOff>1681</xdr:rowOff>
    </xdr:from>
    <xdr:ext cx="986117" cy="3394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800-000004000000}"/>
                </a:ext>
              </a:extLst>
            </xdr:cNvPr>
            <xdr:cNvSpPr txBox="1"/>
          </xdr:nvSpPr>
          <xdr:spPr>
            <a:xfrm>
              <a:off x="1179830" y="7335520"/>
              <a:ext cx="986155" cy="339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  <m:r>
                    <m:rPr>
                      <m:sty m:val="p"/>
                    </m:rPr>
                    <a:rPr lang="en-US" sz="1100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K</m:t>
                  </m:r>
                  <m:r>
                    <a:rPr lang="en-US" sz="1100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,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 xmlns:r="http://schemas.openxmlformats.org/officeDocument/2006/relationships" xmlns="">
        <xdr:sp>
          <xdr:nvSpPr>
            <xdr:cNvPr id="4" name="TextBox 3"/>
            <xdr:cNvSpPr txBox="1"/>
          </xdr:nvSpPr>
          <xdr:spPr>
            <a:xfrm>
              <a:off x="1179830" y="7335520"/>
              <a:ext cx="986155" cy="339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K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/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78441</xdr:colOff>
      <xdr:row>38</xdr:row>
      <xdr:rowOff>197991</xdr:rowOff>
    </xdr:from>
    <xdr:ext cx="6874810" cy="45024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800-000005000000}"/>
                </a:ext>
              </a:extLst>
            </xdr:cNvPr>
            <xdr:cNvSpPr txBox="1"/>
          </xdr:nvSpPr>
          <xdr:spPr>
            <a:xfrm>
              <a:off x="1725930" y="8188960"/>
              <a:ext cx="6875145" cy="4502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14,21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12,9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Dengan     	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subSup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𝛼</m:t>
                          </m:r>
                        </m:e>
                        <m: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  <m: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=0</m:t>
                  </m:r>
                </m:oMath>
              </a14:m>
              <a:endParaRPr lang="en-US">
                <a:effectLst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+1</m:t>
                      </m:r>
                    </m:e>
                  </m:d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+ 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−1</m:t>
                      </m:r>
                    </m:e>
                  </m:d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=0</m:t>
                  </m:r>
                </m:oMath>
              </a14:m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− 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=0</m:t>
                  </m:r>
                </m:oMath>
              </a14:m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</m:oMath>
              </a14:m>
              <a:r>
                <a:rPr lang="en-US">
                  <a:effectLst/>
                </a:rPr>
                <a:t>=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</m:oMath>
              </a14:m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14,21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12,9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27,1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27,1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 = 2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 </m:t>
                  </m:r>
                </m:oMath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0,074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5" name="TextBox 4"/>
            <xdr:cNvSpPr txBox="1"/>
          </xdr:nvSpPr>
          <xdr:spPr>
            <a:xfrm>
              <a:off x="1725930" y="8188960"/>
              <a:ext cx="6875145" cy="4502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14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Dengan     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>
                <a:effectLst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>
                  <a:effectLst/>
                </a:rPr>
                <a:t>= 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  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14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27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27,1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074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79003</xdr:colOff>
      <xdr:row>59</xdr:row>
      <xdr:rowOff>22621</xdr:rowOff>
    </xdr:from>
    <xdr:ext cx="365101" cy="1666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800-000006000000}"/>
                </a:ext>
              </a:extLst>
            </xdr:cNvPr>
            <xdr:cNvSpPr txBox="1"/>
          </xdr:nvSpPr>
          <xdr:spPr>
            <a:xfrm>
              <a:off x="2593340" y="12814300"/>
              <a:ext cx="365125" cy="167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6" name="TextBox 5"/>
            <xdr:cNvSpPr txBox="1"/>
          </xdr:nvSpPr>
          <xdr:spPr>
            <a:xfrm>
              <a:off x="2593340" y="12814300"/>
              <a:ext cx="365125" cy="167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53578</xdr:colOff>
      <xdr:row>59</xdr:row>
      <xdr:rowOff>19050</xdr:rowOff>
    </xdr:from>
    <xdr:ext cx="365101" cy="1666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800-000007000000}"/>
                </a:ext>
              </a:extLst>
            </xdr:cNvPr>
            <xdr:cNvSpPr txBox="1"/>
          </xdr:nvSpPr>
          <xdr:spPr>
            <a:xfrm>
              <a:off x="2958465" y="12811125"/>
              <a:ext cx="365125" cy="166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7" name="TextBox 6"/>
            <xdr:cNvSpPr txBox="1"/>
          </xdr:nvSpPr>
          <xdr:spPr>
            <a:xfrm>
              <a:off x="2958465" y="12811125"/>
              <a:ext cx="365125" cy="166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235528</xdr:colOff>
      <xdr:row>65</xdr:row>
      <xdr:rowOff>45027</xdr:rowOff>
    </xdr:from>
    <xdr:ext cx="3280064" cy="5080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800-000008000000}"/>
                </a:ext>
              </a:extLst>
            </xdr:cNvPr>
            <xdr:cNvSpPr txBox="1"/>
          </xdr:nvSpPr>
          <xdr:spPr>
            <a:xfrm>
              <a:off x="2311400" y="14065250"/>
              <a:ext cx="3280410" cy="50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𝑏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𝑁𝑆𝑉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sup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∈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𝑆𝑉</m:t>
                        </m:r>
                      </m:sub>
                      <m:sup/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− </m:t>
                            </m:r>
                            <m:nary>
                              <m:naryPr>
                                <m:chr m:val="∑"/>
                                <m:limLoc m:val="subSup"/>
                                <m:supHide m:val="on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∈</m:t>
                                </m:r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𝑆𝑉</m:t>
                                </m:r>
                              </m:sub>
                              <m:sup/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𝛼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.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</m:d>
                              </m:e>
                            </m:nary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8" name="TextBox 7"/>
            <xdr:cNvSpPr txBox="1"/>
          </xdr:nvSpPr>
          <xdr:spPr>
            <a:xfrm>
              <a:off x="2311400" y="14065250"/>
              <a:ext cx="3280410" cy="50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𝑁𝑆𝑉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∈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∈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276225</xdr:colOff>
      <xdr:row>69</xdr:row>
      <xdr:rowOff>104775</xdr:rowOff>
    </xdr:from>
    <xdr:ext cx="5133976" cy="380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800-000009000000}"/>
                </a:ext>
              </a:extLst>
            </xdr:cNvPr>
            <xdr:cNvSpPr txBox="1"/>
          </xdr:nvSpPr>
          <xdr:spPr>
            <a:xfrm>
              <a:off x="2352675" y="14925675"/>
              <a:ext cx="5133975" cy="380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b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𝑁𝑆𝑉</m:t>
                      </m:r>
                    </m:den>
                  </m:f>
                  <m:d>
                    <m:dPr>
                      <m:begChr m:val="{"/>
                      <m:endChr m:val="}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d>
                        <m:d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</m:den>
                          </m:f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−</m:t>
                          </m:r>
                          <m:d>
                            <m:d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Sup>
                                <m:sSubSup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bSup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d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+(</m:t>
                          </m:r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𝛼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𝑦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Sup>
                            <m:sSub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bSup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</m:d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+ </m:t>
                      </m:r>
                      <m:d>
                        <m:d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</m:den>
                          </m:f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−</m:t>
                          </m:r>
                          <m:d>
                            <m:d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Sup>
                                <m:sSubSup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bSup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d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+(</m:t>
                          </m:r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𝛼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𝑦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Sup>
                            <m:sSub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bSup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</m:d>
                    </m:e>
                  </m:d>
                </m:oMath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9" name="TextBox 8"/>
            <xdr:cNvSpPr txBox="1"/>
          </xdr:nvSpPr>
          <xdr:spPr>
            <a:xfrm>
              <a:off x="2352675" y="14925675"/>
              <a:ext cx="5133975" cy="380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b 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𝑁𝑆𝑉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561823</xdr:colOff>
      <xdr:row>102</xdr:row>
      <xdr:rowOff>182337</xdr:rowOff>
    </xdr:from>
    <xdr:ext cx="914400" cy="3217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800-00000A000000}"/>
                </a:ext>
              </a:extLst>
            </xdr:cNvPr>
            <xdr:cNvSpPr txBox="1"/>
          </xdr:nvSpPr>
          <xdr:spPr>
            <a:xfrm>
              <a:off x="561340" y="21651595"/>
              <a:ext cx="914400" cy="3213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𝐾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.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𝑑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10" name="TextBox 9"/>
            <xdr:cNvSpPr txBox="1"/>
          </xdr:nvSpPr>
          <xdr:spPr>
            <a:xfrm>
              <a:off x="561340" y="21651595"/>
              <a:ext cx="914400" cy="3213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57150</xdr:colOff>
      <xdr:row>110</xdr:row>
      <xdr:rowOff>95250</xdr:rowOff>
    </xdr:from>
    <xdr:ext cx="2695575" cy="5711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800-00000B000000}"/>
                </a:ext>
              </a:extLst>
            </xdr:cNvPr>
            <xdr:cNvSpPr txBox="1"/>
          </xdr:nvSpPr>
          <xdr:spPr>
            <a:xfrm>
              <a:off x="657225" y="23202900"/>
              <a:ext cx="2695575" cy="570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𝑠𝑔𝑛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limLoc m:val="undOvr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𝑛𝑠𝑣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,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11" name="TextBox 10"/>
            <xdr:cNvSpPr txBox="1"/>
          </xdr:nvSpPr>
          <xdr:spPr>
            <a:xfrm>
              <a:off x="657225" y="23202900"/>
              <a:ext cx="2695575" cy="570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𝑓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𝑠𝑔𝑛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𝑛𝑠𝑣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438150</xdr:colOff>
      <xdr:row>115</xdr:row>
      <xdr:rowOff>171450</xdr:rowOff>
    </xdr:from>
    <xdr:ext cx="3867150" cy="5009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800-00000C000000}"/>
                </a:ext>
              </a:extLst>
            </xdr:cNvPr>
            <xdr:cNvSpPr txBox="1"/>
          </xdr:nvSpPr>
          <xdr:spPr>
            <a:xfrm>
              <a:off x="438150" y="24269700"/>
              <a:ext cx="3867150" cy="500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𝑠𝑔𝑛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.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)+(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.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)+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12" name="TextBox 11"/>
            <xdr:cNvSpPr txBox="1"/>
          </xdr:nvSpPr>
          <xdr:spPr>
            <a:xfrm>
              <a:off x="438150" y="24269700"/>
              <a:ext cx="3867150" cy="500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𝑓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𝑠𝑔𝑛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90805</xdr:colOff>
      <xdr:row>106</xdr:row>
      <xdr:rowOff>151130</xdr:rowOff>
    </xdr:from>
    <xdr:ext cx="309880" cy="273685"/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 txBox="1"/>
      </xdr:nvSpPr>
      <xdr:spPr>
        <a:xfrm>
          <a:off x="3824605" y="2243010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oneCellAnchor>
    <xdr:from>
      <xdr:col>9</xdr:col>
      <xdr:colOff>29632</xdr:colOff>
      <xdr:row>104</xdr:row>
      <xdr:rowOff>3174</xdr:rowOff>
    </xdr:from>
    <xdr:ext cx="13994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800-00000E000000}"/>
                </a:ext>
              </a:extLst>
            </xdr:cNvPr>
            <xdr:cNvSpPr txBox="1"/>
          </xdr:nvSpPr>
          <xdr:spPr>
            <a:xfrm>
              <a:off x="4191635" y="21881465"/>
              <a:ext cx="1399540" cy="17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:r="http://schemas.openxmlformats.org/officeDocument/2006/relationships" xmlns="">
        <xdr:sp>
          <xdr:nvSpPr>
            <xdr:cNvPr id="14" name="TextBox 13"/>
            <xdr:cNvSpPr txBox="1"/>
          </xdr:nvSpPr>
          <xdr:spPr>
            <a:xfrm>
              <a:off x="4191635" y="21881465"/>
              <a:ext cx="1399540" cy="17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 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9</xdr:col>
      <xdr:colOff>50799</xdr:colOff>
      <xdr:row>105</xdr:row>
      <xdr:rowOff>13758</xdr:rowOff>
    </xdr:from>
    <xdr:ext cx="13994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800-00000F000000}"/>
                </a:ext>
              </a:extLst>
            </xdr:cNvPr>
            <xdr:cNvSpPr txBox="1"/>
          </xdr:nvSpPr>
          <xdr:spPr>
            <a:xfrm>
              <a:off x="4212590" y="22092285"/>
              <a:ext cx="139954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:r="http://schemas.openxmlformats.org/officeDocument/2006/relationships" xmlns="">
        <xdr:sp>
          <xdr:nvSpPr>
            <xdr:cNvPr id="15" name="TextBox 14"/>
            <xdr:cNvSpPr txBox="1"/>
          </xdr:nvSpPr>
          <xdr:spPr>
            <a:xfrm>
              <a:off x="4212590" y="22092285"/>
              <a:ext cx="139954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ID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 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9</xdr:col>
      <xdr:colOff>103716</xdr:colOff>
      <xdr:row>106</xdr:row>
      <xdr:rowOff>13758</xdr:rowOff>
    </xdr:from>
    <xdr:ext cx="1361911" cy="1815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800-000010000000}"/>
                </a:ext>
              </a:extLst>
            </xdr:cNvPr>
            <xdr:cNvSpPr txBox="1"/>
          </xdr:nvSpPr>
          <xdr:spPr>
            <a:xfrm>
              <a:off x="4265930" y="22292310"/>
              <a:ext cx="1362075" cy="1816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23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23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:r="http://schemas.openxmlformats.org/officeDocument/2006/relationships" xmlns="">
        <xdr:sp>
          <xdr:nvSpPr>
            <xdr:cNvPr id="16" name="TextBox 15"/>
            <xdr:cNvSpPr txBox="1"/>
          </xdr:nvSpPr>
          <xdr:spPr>
            <a:xfrm>
              <a:off x="4265930" y="22292310"/>
              <a:ext cx="1362075" cy="1816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 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endParaRPr lang="en-ID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B3:E13" totalsRowShown="0">
  <autoFilter ref="B3:E13" xr:uid="{00000000-0009-0000-0100-000002000000}"/>
  <tableColumns count="4">
    <tableColumn id="1" xr3:uid="{00000000-0010-0000-0000-000001000000}" name="Data" dataDxfId="21"/>
    <tableColumn id="4" xr3:uid="{00000000-0010-0000-0000-000004000000}" name="Data Mentah" dataDxfId="20"/>
    <tableColumn id="2" xr3:uid="{00000000-0010-0000-0000-000002000000}" name="Hasil Preprocessing" dataDxfId="19"/>
    <tableColumn id="3" xr3:uid="{00000000-0010-0000-0000-000003000000}" name="Kela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18" displayName="Table18" ref="B4:D19" totalsRowShown="0">
  <autoFilter ref="B4:D19" xr:uid="{00000000-0009-0000-0100-000007000000}"/>
  <tableColumns count="3">
    <tableColumn id="1" xr3:uid="{00000000-0010-0000-0100-000001000000}" name="Data" dataDxfId="17"/>
    <tableColumn id="2" xr3:uid="{00000000-0010-0000-0100-000002000000}" name="Hasil Preprocessing" dataDxfId="16"/>
    <tableColumn id="3" xr3:uid="{00000000-0010-0000-0100-000003000000}" name="Kelas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B2:D17" totalsRowShown="0">
  <autoFilter ref="B2:D17" xr:uid="{00000000-0009-0000-0100-000001000000}"/>
  <tableColumns count="3">
    <tableColumn id="1" xr3:uid="{00000000-0010-0000-0200-000001000000}" name="Data" dataDxfId="14"/>
    <tableColumn id="2" xr3:uid="{00000000-0010-0000-0200-000002000000}" name="Hasil Preprocessing" dataDxfId="13"/>
    <tableColumn id="3" xr3:uid="{00000000-0010-0000-0200-000003000000}" name="Kelas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B115:D130" totalsRowShown="0">
  <autoFilter ref="B115:D130" xr:uid="{00000000-0009-0000-0100-000004000000}"/>
  <tableColumns count="3">
    <tableColumn id="1" xr3:uid="{00000000-0010-0000-0300-000001000000}" name="Data" dataDxfId="11"/>
    <tableColumn id="2" xr3:uid="{00000000-0010-0000-0300-000002000000}" name="Hasil " dataDxfId="10"/>
    <tableColumn id="3" xr3:uid="{00000000-0010-0000-0300-000003000000}" name="Kelas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_6" displayName="Table1_6" ref="B2:D17" totalsRowShown="0">
  <autoFilter ref="B2:D17" xr:uid="{00000000-0009-0000-0100-000005000000}"/>
  <tableColumns count="3">
    <tableColumn id="1" xr3:uid="{00000000-0010-0000-0400-000001000000}" name="Data" dataDxfId="8"/>
    <tableColumn id="2" xr3:uid="{00000000-0010-0000-0400-000002000000}" name="Hasil Preprocessing" dataDxfId="7"/>
    <tableColumn id="3" xr3:uid="{00000000-0010-0000-0400-000003000000}" name="Kelas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_7" displayName="Table15_7" ref="B99:D114" totalsRowShown="0">
  <autoFilter ref="B99:D114" xr:uid="{00000000-0009-0000-0100-000006000000}"/>
  <tableColumns count="3">
    <tableColumn id="1" xr3:uid="{00000000-0010-0000-0500-000001000000}" name="Data" dataDxfId="5"/>
    <tableColumn id="2" xr3:uid="{00000000-0010-0000-0500-000002000000}" name="Hasil " dataDxfId="4"/>
    <tableColumn id="3" xr3:uid="{00000000-0010-0000-0500-000003000000}" name="Kelas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1_610" displayName="Table1_610" ref="B2:D17" totalsRowShown="0">
  <autoFilter ref="B2:D17" xr:uid="{00000000-0009-0000-0100-000009000000}"/>
  <tableColumns count="3">
    <tableColumn id="1" xr3:uid="{00000000-0010-0000-0700-000001000000}" name="Data" dataDxfId="2"/>
    <tableColumn id="2" xr3:uid="{00000000-0010-0000-0700-000002000000}" name="Hasil Preprocessing" dataDxfId="1"/>
    <tableColumn id="3" xr3:uid="{00000000-0010-0000-0700-000003000000}" name="Kel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comments" Target="../comments2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5" Type="http://schemas.openxmlformats.org/officeDocument/2006/relationships/comments" Target="../comments3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4.xm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3"/>
  <sheetViews>
    <sheetView topLeftCell="A11" workbookViewId="0">
      <selection activeCell="D13" sqref="D13"/>
    </sheetView>
  </sheetViews>
  <sheetFormatPr defaultColWidth="9" defaultRowHeight="15"/>
  <cols>
    <col min="2" max="2" width="9.5703125" customWidth="1"/>
    <col min="3" max="3" width="57.5703125" customWidth="1"/>
    <col min="4" max="4" width="43.7109375" customWidth="1"/>
    <col min="5" max="5" width="19.85546875" customWidth="1"/>
  </cols>
  <sheetData>
    <row r="3" spans="1:5" ht="15.75">
      <c r="B3" s="166" t="s">
        <v>0</v>
      </c>
      <c r="C3" s="166" t="s">
        <v>1</v>
      </c>
      <c r="D3" s="98" t="s">
        <v>2</v>
      </c>
      <c r="E3" s="248" t="s">
        <v>3</v>
      </c>
    </row>
    <row r="4" spans="1:5" ht="31.5">
      <c r="A4">
        <v>145</v>
      </c>
      <c r="B4" s="249" t="s">
        <v>4</v>
      </c>
      <c r="C4" s="102" t="s">
        <v>398</v>
      </c>
      <c r="D4" s="102" t="s">
        <v>399</v>
      </c>
      <c r="E4" s="103" t="s">
        <v>400</v>
      </c>
    </row>
    <row r="5" spans="1:5" ht="15.75">
      <c r="A5">
        <v>165</v>
      </c>
      <c r="B5" s="249" t="s">
        <v>7</v>
      </c>
      <c r="C5" s="105" t="s">
        <v>401</v>
      </c>
      <c r="D5" s="105" t="s">
        <v>402</v>
      </c>
      <c r="E5" s="106" t="s">
        <v>400</v>
      </c>
    </row>
    <row r="6" spans="1:5" ht="63">
      <c r="A6">
        <v>4</v>
      </c>
      <c r="B6" s="249" t="s">
        <v>9</v>
      </c>
      <c r="C6" s="105" t="s">
        <v>403</v>
      </c>
      <c r="D6" s="105" t="s">
        <v>404</v>
      </c>
      <c r="E6" s="106" t="s">
        <v>400</v>
      </c>
    </row>
    <row r="7" spans="1:5" ht="78.75">
      <c r="A7">
        <v>18</v>
      </c>
      <c r="B7" s="249" t="s">
        <v>11</v>
      </c>
      <c r="C7" s="105" t="s">
        <v>405</v>
      </c>
      <c r="D7" s="105" t="s">
        <v>406</v>
      </c>
      <c r="E7" s="106" t="s">
        <v>400</v>
      </c>
    </row>
    <row r="8" spans="1:5" ht="47.25">
      <c r="A8">
        <v>26</v>
      </c>
      <c r="B8" s="249" t="s">
        <v>13</v>
      </c>
      <c r="C8" s="105" t="s">
        <v>407</v>
      </c>
      <c r="D8" s="105" t="s">
        <v>409</v>
      </c>
      <c r="E8" s="106" t="s">
        <v>400</v>
      </c>
    </row>
    <row r="9" spans="1:5" ht="47.25">
      <c r="A9">
        <v>19</v>
      </c>
      <c r="B9" s="249" t="s">
        <v>15</v>
      </c>
      <c r="C9" s="105" t="s">
        <v>408</v>
      </c>
      <c r="D9" s="105" t="s">
        <v>410</v>
      </c>
      <c r="E9" s="110" t="s">
        <v>411</v>
      </c>
    </row>
    <row r="10" spans="1:5" ht="63">
      <c r="A10">
        <v>297</v>
      </c>
      <c r="B10" s="249" t="s">
        <v>18</v>
      </c>
      <c r="C10" s="105" t="s">
        <v>412</v>
      </c>
      <c r="D10" s="105" t="s">
        <v>413</v>
      </c>
      <c r="E10" s="110" t="s">
        <v>411</v>
      </c>
    </row>
    <row r="11" spans="1:5" ht="78.75">
      <c r="A11">
        <v>311</v>
      </c>
      <c r="B11" s="249" t="s">
        <v>20</v>
      </c>
      <c r="C11" s="105" t="s">
        <v>416</v>
      </c>
      <c r="D11" s="105" t="s">
        <v>417</v>
      </c>
      <c r="E11" s="110" t="s">
        <v>411</v>
      </c>
    </row>
    <row r="12" spans="1:5" ht="63.75" thickBot="1">
      <c r="A12">
        <v>310</v>
      </c>
      <c r="B12" s="249" t="s">
        <v>22</v>
      </c>
      <c r="C12" s="105" t="s">
        <v>414</v>
      </c>
      <c r="D12" s="105" t="s">
        <v>415</v>
      </c>
      <c r="E12" s="110" t="s">
        <v>411</v>
      </c>
    </row>
    <row r="13" spans="1:5" ht="32.25" thickBot="1">
      <c r="A13">
        <v>349</v>
      </c>
      <c r="B13" s="165" t="s">
        <v>24</v>
      </c>
      <c r="C13" s="102" t="s">
        <v>418</v>
      </c>
      <c r="D13" s="102" t="s">
        <v>419</v>
      </c>
      <c r="E13" s="259" t="s">
        <v>411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T115"/>
  <sheetViews>
    <sheetView topLeftCell="A25" zoomScale="80" zoomScaleNormal="80" workbookViewId="0">
      <selection activeCell="F26" sqref="F26:G44"/>
    </sheetView>
  </sheetViews>
  <sheetFormatPr defaultColWidth="9" defaultRowHeight="15"/>
  <cols>
    <col min="1" max="1" width="11" customWidth="1"/>
    <col min="2" max="2" width="9.140625" customWidth="1"/>
    <col min="3" max="3" width="63.28515625" customWidth="1"/>
    <col min="4" max="4" width="13.85546875" customWidth="1"/>
    <col min="19" max="19" width="6.5703125" customWidth="1"/>
    <col min="20" max="20" width="10.5703125" customWidth="1"/>
    <col min="21" max="21" width="9.42578125" customWidth="1"/>
    <col min="22" max="22" width="8.85546875" customWidth="1"/>
    <col min="23" max="23" width="6.7109375" customWidth="1"/>
    <col min="24" max="25" width="6.85546875" customWidth="1"/>
    <col min="26" max="26" width="6.42578125" customWidth="1"/>
    <col min="27" max="27" width="6.7109375" customWidth="1"/>
    <col min="28" max="28" width="6.5703125" customWidth="1"/>
    <col min="29" max="34" width="6.85546875" customWidth="1"/>
    <col min="35" max="35" width="8" customWidth="1"/>
  </cols>
  <sheetData>
    <row r="1" spans="2:9" ht="19.5" customHeight="1"/>
    <row r="2" spans="2:9" ht="39" customHeight="1">
      <c r="C2" s="219" t="s">
        <v>36</v>
      </c>
    </row>
    <row r="3" spans="2:9" ht="26.25" customHeight="1"/>
    <row r="4" spans="2:9" ht="26.25" customHeight="1">
      <c r="B4" s="97" t="s">
        <v>0</v>
      </c>
      <c r="C4" s="98" t="s">
        <v>2</v>
      </c>
      <c r="D4" s="99" t="s">
        <v>3</v>
      </c>
    </row>
    <row r="5" spans="2:9" ht="36" customHeight="1">
      <c r="B5" s="101" t="s">
        <v>4</v>
      </c>
      <c r="C5" s="102" t="s">
        <v>5</v>
      </c>
      <c r="D5" s="220" t="s">
        <v>6</v>
      </c>
    </row>
    <row r="6" spans="2:9" ht="40.5" customHeight="1">
      <c r="B6" s="101" t="s">
        <v>7</v>
      </c>
      <c r="C6" s="105" t="s">
        <v>8</v>
      </c>
      <c r="D6" s="221" t="s">
        <v>6</v>
      </c>
    </row>
    <row r="7" spans="2:9" ht="33.75" customHeight="1">
      <c r="B7" s="101" t="s">
        <v>9</v>
      </c>
      <c r="C7" s="105" t="s">
        <v>10</v>
      </c>
      <c r="D7" s="221" t="s">
        <v>6</v>
      </c>
    </row>
    <row r="8" spans="2:9" ht="33" customHeight="1">
      <c r="B8" s="101" t="s">
        <v>11</v>
      </c>
      <c r="C8" s="105" t="s">
        <v>12</v>
      </c>
      <c r="D8" s="221" t="s">
        <v>6</v>
      </c>
    </row>
    <row r="9" spans="2:9" ht="48.75" customHeight="1">
      <c r="B9" s="101" t="s">
        <v>13</v>
      </c>
      <c r="C9" s="105" t="s">
        <v>14</v>
      </c>
      <c r="D9" s="221" t="s">
        <v>6</v>
      </c>
    </row>
    <row r="10" spans="2:9" ht="59.1" customHeight="1">
      <c r="B10" s="101" t="s">
        <v>15</v>
      </c>
      <c r="C10" s="105" t="s">
        <v>16</v>
      </c>
      <c r="D10" s="222" t="s">
        <v>17</v>
      </c>
    </row>
    <row r="11" spans="2:9" ht="58.5" customHeight="1">
      <c r="B11" s="101" t="s">
        <v>18</v>
      </c>
      <c r="C11" s="105" t="s">
        <v>19</v>
      </c>
      <c r="D11" s="222" t="s">
        <v>17</v>
      </c>
    </row>
    <row r="12" spans="2:9" ht="51" customHeight="1">
      <c r="B12" s="101" t="s">
        <v>20</v>
      </c>
      <c r="C12" s="105" t="s">
        <v>21</v>
      </c>
      <c r="D12" s="222" t="s">
        <v>17</v>
      </c>
    </row>
    <row r="13" spans="2:9" ht="44.25" customHeight="1">
      <c r="B13" s="101" t="s">
        <v>22</v>
      </c>
      <c r="C13" s="105" t="s">
        <v>23</v>
      </c>
      <c r="D13" s="222" t="s">
        <v>17</v>
      </c>
      <c r="H13" s="18"/>
      <c r="I13" s="18"/>
    </row>
    <row r="14" spans="2:9" ht="44.25" customHeight="1">
      <c r="B14" s="101" t="s">
        <v>24</v>
      </c>
      <c r="C14" s="105" t="s">
        <v>25</v>
      </c>
      <c r="D14" s="222" t="s">
        <v>17</v>
      </c>
      <c r="H14" s="18"/>
      <c r="I14" s="18"/>
    </row>
    <row r="15" spans="2:9" ht="44.25" customHeight="1">
      <c r="B15" s="101" t="s">
        <v>26</v>
      </c>
      <c r="C15" s="105" t="s">
        <v>27</v>
      </c>
      <c r="D15" s="221" t="s">
        <v>28</v>
      </c>
      <c r="H15" s="18"/>
      <c r="I15" s="18"/>
    </row>
    <row r="16" spans="2:9" ht="44.25" customHeight="1">
      <c r="B16" s="101" t="s">
        <v>29</v>
      </c>
      <c r="C16" s="105" t="s">
        <v>30</v>
      </c>
      <c r="D16" s="221" t="s">
        <v>28</v>
      </c>
      <c r="H16" s="18"/>
      <c r="I16" s="18"/>
    </row>
    <row r="17" spans="2:35" ht="44.25" customHeight="1">
      <c r="B17" s="101" t="s">
        <v>31</v>
      </c>
      <c r="C17" s="105" t="s">
        <v>37</v>
      </c>
      <c r="D17" s="221" t="s">
        <v>28</v>
      </c>
      <c r="H17" s="18"/>
      <c r="I17" s="18"/>
    </row>
    <row r="18" spans="2:35" ht="44.25" customHeight="1">
      <c r="B18" s="101" t="s">
        <v>32</v>
      </c>
      <c r="C18" s="105" t="s">
        <v>33</v>
      </c>
      <c r="D18" s="221" t="s">
        <v>28</v>
      </c>
      <c r="H18" s="18"/>
      <c r="I18" s="18"/>
    </row>
    <row r="19" spans="2:35" ht="54.75" customHeight="1">
      <c r="B19" s="101" t="s">
        <v>34</v>
      </c>
      <c r="C19" s="105" t="s">
        <v>35</v>
      </c>
      <c r="D19" s="221" t="s">
        <v>28</v>
      </c>
    </row>
    <row r="20" spans="2:35" ht="54.75" customHeight="1">
      <c r="B20" s="133"/>
      <c r="C20" s="223"/>
      <c r="D20" s="114"/>
    </row>
    <row r="21" spans="2:35" ht="54.75" customHeight="1">
      <c r="B21" s="133"/>
      <c r="C21" s="223"/>
      <c r="D21" s="114"/>
    </row>
    <row r="23" spans="2:35" ht="15.75">
      <c r="C23" s="224" t="s">
        <v>38</v>
      </c>
      <c r="E23" s="119" t="s">
        <v>39</v>
      </c>
      <c r="F23" s="120">
        <v>15</v>
      </c>
    </row>
    <row r="25" spans="2:35">
      <c r="C25" s="225"/>
      <c r="D25" s="24"/>
      <c r="E25" s="226"/>
      <c r="F25" s="25"/>
      <c r="G25" s="25"/>
      <c r="H25" s="227" t="s">
        <v>40</v>
      </c>
      <c r="I25" s="226"/>
      <c r="J25" s="25"/>
      <c r="K25" s="25"/>
      <c r="L25" s="25"/>
      <c r="M25" s="25"/>
      <c r="N25" s="25"/>
      <c r="O25" s="25"/>
      <c r="P25" s="25"/>
      <c r="Q25" s="25"/>
      <c r="R25" s="49"/>
      <c r="S25" s="24"/>
      <c r="T25" s="237"/>
      <c r="U25" s="13"/>
      <c r="V25" s="13"/>
      <c r="W25" s="13"/>
      <c r="X25" s="13"/>
      <c r="Y25" s="245" t="s">
        <v>41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4"/>
    </row>
    <row r="26" spans="2:35">
      <c r="C26" s="228" t="s">
        <v>42</v>
      </c>
      <c r="D26" s="229" t="s">
        <v>4</v>
      </c>
      <c r="E26" s="229" t="s">
        <v>7</v>
      </c>
      <c r="F26" s="229" t="s">
        <v>9</v>
      </c>
      <c r="G26" s="227" t="s">
        <v>11</v>
      </c>
      <c r="H26" s="229" t="s">
        <v>13</v>
      </c>
      <c r="I26" s="227" t="s">
        <v>15</v>
      </c>
      <c r="J26" s="229" t="s">
        <v>18</v>
      </c>
      <c r="K26" s="227" t="s">
        <v>20</v>
      </c>
      <c r="L26" s="229" t="s">
        <v>22</v>
      </c>
      <c r="M26" s="236" t="s">
        <v>24</v>
      </c>
      <c r="N26" s="236" t="s">
        <v>26</v>
      </c>
      <c r="O26" s="236" t="s">
        <v>29</v>
      </c>
      <c r="P26" s="236" t="s">
        <v>31</v>
      </c>
      <c r="Q26" s="236" t="s">
        <v>32</v>
      </c>
      <c r="R26" s="236" t="s">
        <v>34</v>
      </c>
      <c r="S26" s="238" t="s">
        <v>43</v>
      </c>
      <c r="T26" s="239" t="s">
        <v>44</v>
      </c>
      <c r="U26" s="236" t="s">
        <v>4</v>
      </c>
      <c r="V26" s="229" t="s">
        <v>7</v>
      </c>
      <c r="W26" s="229" t="s">
        <v>9</v>
      </c>
      <c r="X26" s="227" t="s">
        <v>11</v>
      </c>
      <c r="Y26" s="229" t="s">
        <v>13</v>
      </c>
      <c r="Z26" s="227" t="s">
        <v>15</v>
      </c>
      <c r="AA26" s="229" t="s">
        <v>18</v>
      </c>
      <c r="AB26" s="227" t="s">
        <v>20</v>
      </c>
      <c r="AC26" s="229" t="s">
        <v>22</v>
      </c>
      <c r="AD26" s="236" t="s">
        <v>24</v>
      </c>
      <c r="AE26" s="236" t="s">
        <v>26</v>
      </c>
      <c r="AF26" s="236" t="s">
        <v>29</v>
      </c>
      <c r="AG26" s="236" t="s">
        <v>31</v>
      </c>
      <c r="AH26" s="236" t="s">
        <v>32</v>
      </c>
      <c r="AI26" s="236" t="s">
        <v>34</v>
      </c>
    </row>
    <row r="27" spans="2:35" ht="15.75">
      <c r="C27" s="230" t="s">
        <v>45</v>
      </c>
      <c r="D27" s="231">
        <v>1</v>
      </c>
      <c r="E27" s="232">
        <v>0</v>
      </c>
      <c r="F27" s="232">
        <v>0</v>
      </c>
      <c r="G27" s="232">
        <v>0</v>
      </c>
      <c r="H27" s="232">
        <v>0</v>
      </c>
      <c r="I27" s="232">
        <v>0</v>
      </c>
      <c r="J27" s="232">
        <v>0</v>
      </c>
      <c r="K27" s="231">
        <v>0</v>
      </c>
      <c r="L27" s="232">
        <v>0</v>
      </c>
      <c r="M27" s="232">
        <v>0</v>
      </c>
      <c r="N27" s="232">
        <v>0</v>
      </c>
      <c r="O27" s="232">
        <v>0</v>
      </c>
      <c r="P27" s="232">
        <v>0</v>
      </c>
      <c r="Q27" s="232">
        <v>0</v>
      </c>
      <c r="R27" s="232">
        <v>0</v>
      </c>
      <c r="S27" s="240">
        <v>1</v>
      </c>
      <c r="T27" s="241">
        <f>1+LOG(F23/S27)</f>
        <v>2.1760912590556813</v>
      </c>
      <c r="U27" s="242">
        <f>T27*D27</f>
        <v>2.1760912590556813</v>
      </c>
      <c r="V27" s="73">
        <f>T27*E27</f>
        <v>0</v>
      </c>
      <c r="W27" s="73">
        <f>T27*F27</f>
        <v>0</v>
      </c>
      <c r="X27" s="73">
        <f>T27*G27</f>
        <v>0</v>
      </c>
      <c r="Y27" s="73">
        <f>T27*H27</f>
        <v>0</v>
      </c>
      <c r="Z27" s="73">
        <f>T27*I27</f>
        <v>0</v>
      </c>
      <c r="AA27" s="73">
        <f>J27</f>
        <v>0</v>
      </c>
      <c r="AB27" s="73">
        <f>T27*K27</f>
        <v>0</v>
      </c>
      <c r="AC27" s="241">
        <f>T27*L27</f>
        <v>0</v>
      </c>
      <c r="AD27" s="73">
        <f>O27*M27</f>
        <v>0</v>
      </c>
      <c r="AE27" s="246">
        <f>T27*N27</f>
        <v>0</v>
      </c>
      <c r="AF27" s="246">
        <f>T27*O27</f>
        <v>0</v>
      </c>
      <c r="AG27" s="246">
        <f>T27*P27</f>
        <v>0</v>
      </c>
      <c r="AH27" s="246">
        <f>T27*Q27</f>
        <v>0</v>
      </c>
      <c r="AI27" s="246">
        <f>T27*R27</f>
        <v>0</v>
      </c>
    </row>
    <row r="28" spans="2:35" ht="15.75">
      <c r="C28" s="233" t="s">
        <v>46</v>
      </c>
      <c r="D28" s="234">
        <v>1</v>
      </c>
      <c r="E28" s="235">
        <v>0</v>
      </c>
      <c r="F28" s="235">
        <v>0</v>
      </c>
      <c r="G28" s="235">
        <v>0</v>
      </c>
      <c r="H28" s="235">
        <v>0</v>
      </c>
      <c r="I28" s="235">
        <v>1</v>
      </c>
      <c r="J28" s="234">
        <v>1</v>
      </c>
      <c r="K28" s="234">
        <v>1</v>
      </c>
      <c r="L28" s="235">
        <v>0</v>
      </c>
      <c r="M28" s="235">
        <v>0</v>
      </c>
      <c r="N28" s="235">
        <v>0</v>
      </c>
      <c r="O28" s="235">
        <v>0</v>
      </c>
      <c r="P28" s="235">
        <v>0</v>
      </c>
      <c r="Q28" s="235">
        <v>0</v>
      </c>
      <c r="R28" s="235">
        <v>0</v>
      </c>
      <c r="S28" s="243">
        <v>4</v>
      </c>
      <c r="T28" s="241">
        <f>1+LOG(F23/S28)</f>
        <v>1.5740312677277188</v>
      </c>
      <c r="U28" s="242">
        <f t="shared" ref="U28:U91" si="0">T28*D28</f>
        <v>1.5740312677277188</v>
      </c>
      <c r="V28" s="73">
        <f t="shared" ref="V28:V91" si="1">T28*E28</f>
        <v>0</v>
      </c>
      <c r="W28" s="73">
        <f t="shared" ref="W28:W91" si="2">T28*F28</f>
        <v>0</v>
      </c>
      <c r="X28" s="73">
        <f t="shared" ref="X28:X91" si="3">T28*G28</f>
        <v>0</v>
      </c>
      <c r="Y28" s="73">
        <f t="shared" ref="Y28:Y91" si="4">T28*H28</f>
        <v>0</v>
      </c>
      <c r="Z28" s="241">
        <f t="shared" ref="Z28:Z91" si="5">T28*I28</f>
        <v>1.5740312677277188</v>
      </c>
      <c r="AA28" s="73">
        <f t="shared" ref="AA28:AA91" si="6">J28</f>
        <v>1</v>
      </c>
      <c r="AB28" s="241">
        <f t="shared" ref="AB28:AB91" si="7">T28*K28</f>
        <v>1.5740312677277188</v>
      </c>
      <c r="AC28" s="241">
        <f>T28*L28</f>
        <v>0</v>
      </c>
      <c r="AD28" s="73">
        <f>O28*M28</f>
        <v>0</v>
      </c>
      <c r="AE28" s="246">
        <f t="shared" ref="AE28:AE59" si="8">T28*N28</f>
        <v>0</v>
      </c>
      <c r="AF28" s="246">
        <f t="shared" ref="AF28:AF59" si="9">T28*O28</f>
        <v>0</v>
      </c>
      <c r="AG28" s="246">
        <f t="shared" ref="AG28:AG59" si="10">T28*P28</f>
        <v>0</v>
      </c>
      <c r="AH28" s="246">
        <f t="shared" ref="AH28:AH59" si="11">T28*Q28</f>
        <v>0</v>
      </c>
      <c r="AI28" s="246">
        <f t="shared" ref="AI28:AI59" si="12">T28*R28</f>
        <v>0</v>
      </c>
    </row>
    <row r="29" spans="2:35" ht="15.75">
      <c r="C29" s="233" t="s">
        <v>47</v>
      </c>
      <c r="D29" s="234">
        <v>1</v>
      </c>
      <c r="E29" s="235">
        <v>0</v>
      </c>
      <c r="F29" s="234">
        <v>1</v>
      </c>
      <c r="G29" s="234">
        <v>0</v>
      </c>
      <c r="H29" s="234">
        <v>0</v>
      </c>
      <c r="I29" s="235">
        <v>0</v>
      </c>
      <c r="J29" s="234">
        <v>1</v>
      </c>
      <c r="K29" s="235">
        <v>0</v>
      </c>
      <c r="L29" s="235">
        <v>0</v>
      </c>
      <c r="M29" s="235">
        <v>0</v>
      </c>
      <c r="N29" s="235">
        <v>0</v>
      </c>
      <c r="O29" s="235">
        <v>0</v>
      </c>
      <c r="P29" s="235">
        <v>0</v>
      </c>
      <c r="Q29" s="235">
        <v>0</v>
      </c>
      <c r="R29" s="234">
        <v>1</v>
      </c>
      <c r="S29" s="243">
        <v>4</v>
      </c>
      <c r="T29" s="241">
        <f>1+LOG(F23/S29)</f>
        <v>1.5740312677277188</v>
      </c>
      <c r="U29" s="242">
        <f t="shared" si="0"/>
        <v>1.5740312677277188</v>
      </c>
      <c r="V29" s="73">
        <f t="shared" si="1"/>
        <v>0</v>
      </c>
      <c r="W29" s="241">
        <f t="shared" si="2"/>
        <v>1.5740312677277188</v>
      </c>
      <c r="X29" s="73">
        <f t="shared" si="3"/>
        <v>0</v>
      </c>
      <c r="Y29" s="73">
        <f t="shared" si="4"/>
        <v>0</v>
      </c>
      <c r="Z29" s="73">
        <f t="shared" si="5"/>
        <v>0</v>
      </c>
      <c r="AA29" s="73">
        <f t="shared" si="6"/>
        <v>1</v>
      </c>
      <c r="AB29" s="73">
        <f t="shared" si="7"/>
        <v>0</v>
      </c>
      <c r="AC29" s="73">
        <f t="shared" ref="AC29:AC92" si="13">T29*L29</f>
        <v>0</v>
      </c>
      <c r="AD29" s="73">
        <f t="shared" ref="AD29:AD90" si="14">O29*M29</f>
        <v>0</v>
      </c>
      <c r="AE29" s="246">
        <f t="shared" si="8"/>
        <v>0</v>
      </c>
      <c r="AF29" s="246">
        <f t="shared" si="9"/>
        <v>0</v>
      </c>
      <c r="AG29" s="246">
        <f t="shared" si="10"/>
        <v>0</v>
      </c>
      <c r="AH29" s="246">
        <f t="shared" si="11"/>
        <v>0</v>
      </c>
      <c r="AI29" s="241">
        <f t="shared" si="12"/>
        <v>1.5740312677277188</v>
      </c>
    </row>
    <row r="30" spans="2:35" ht="15.75">
      <c r="C30" s="233" t="s">
        <v>48</v>
      </c>
      <c r="D30" s="234">
        <v>1</v>
      </c>
      <c r="E30" s="235">
        <v>1</v>
      </c>
      <c r="F30" s="235">
        <v>0</v>
      </c>
      <c r="G30" s="235">
        <v>0</v>
      </c>
      <c r="H30" s="235">
        <v>0</v>
      </c>
      <c r="I30" s="235">
        <v>0</v>
      </c>
      <c r="J30" s="235">
        <v>0</v>
      </c>
      <c r="K30" s="234">
        <v>1</v>
      </c>
      <c r="L30" s="235">
        <v>0</v>
      </c>
      <c r="M30" s="235">
        <v>0</v>
      </c>
      <c r="N30" s="235">
        <v>0</v>
      </c>
      <c r="O30" s="235">
        <v>0</v>
      </c>
      <c r="P30" s="235">
        <v>0</v>
      </c>
      <c r="Q30" s="235">
        <v>0</v>
      </c>
      <c r="R30" s="235">
        <v>0</v>
      </c>
      <c r="S30" s="243">
        <v>3</v>
      </c>
      <c r="T30" s="241">
        <f>1+LOG(F23/S30)</f>
        <v>1.6989700043360187</v>
      </c>
      <c r="U30" s="242">
        <f t="shared" si="0"/>
        <v>1.6989700043360187</v>
      </c>
      <c r="V30" s="241">
        <f t="shared" si="1"/>
        <v>1.6989700043360187</v>
      </c>
      <c r="W30" s="73">
        <f t="shared" si="2"/>
        <v>0</v>
      </c>
      <c r="X30" s="73">
        <f t="shared" si="3"/>
        <v>0</v>
      </c>
      <c r="Y30" s="73">
        <f t="shared" si="4"/>
        <v>0</v>
      </c>
      <c r="Z30" s="73">
        <f t="shared" si="5"/>
        <v>0</v>
      </c>
      <c r="AA30" s="73">
        <f t="shared" si="6"/>
        <v>0</v>
      </c>
      <c r="AB30" s="241">
        <f t="shared" si="7"/>
        <v>1.6989700043360187</v>
      </c>
      <c r="AC30" s="73">
        <f t="shared" si="13"/>
        <v>0</v>
      </c>
      <c r="AD30" s="73">
        <f t="shared" si="14"/>
        <v>0</v>
      </c>
      <c r="AE30" s="246">
        <f t="shared" si="8"/>
        <v>0</v>
      </c>
      <c r="AF30" s="246">
        <f t="shared" si="9"/>
        <v>0</v>
      </c>
      <c r="AG30" s="246">
        <f t="shared" si="10"/>
        <v>0</v>
      </c>
      <c r="AH30" s="246">
        <f t="shared" si="11"/>
        <v>0</v>
      </c>
      <c r="AI30" s="246">
        <f t="shared" si="12"/>
        <v>0</v>
      </c>
    </row>
    <row r="31" spans="2:35" ht="15.75">
      <c r="C31" s="233" t="s">
        <v>49</v>
      </c>
      <c r="D31" s="234">
        <v>1</v>
      </c>
      <c r="E31" s="235">
        <v>0</v>
      </c>
      <c r="F31" s="235">
        <v>0</v>
      </c>
      <c r="G31" s="235">
        <v>0</v>
      </c>
      <c r="H31" s="235">
        <v>0</v>
      </c>
      <c r="I31" s="234">
        <v>0</v>
      </c>
      <c r="J31" s="235">
        <v>0</v>
      </c>
      <c r="K31" s="235">
        <v>0</v>
      </c>
      <c r="L31" s="235">
        <v>0</v>
      </c>
      <c r="M31" s="234">
        <v>0</v>
      </c>
      <c r="N31" s="235">
        <v>0</v>
      </c>
      <c r="O31" s="235">
        <v>0</v>
      </c>
      <c r="P31" s="235">
        <v>0</v>
      </c>
      <c r="Q31" s="235">
        <v>0</v>
      </c>
      <c r="R31" s="235">
        <v>0</v>
      </c>
      <c r="S31" s="243">
        <v>1</v>
      </c>
      <c r="T31" s="241">
        <f>1+LOG(F23/S31)</f>
        <v>2.1760912590556813</v>
      </c>
      <c r="U31" s="242">
        <f t="shared" si="0"/>
        <v>2.1760912590556813</v>
      </c>
      <c r="V31" s="73">
        <f t="shared" si="1"/>
        <v>0</v>
      </c>
      <c r="W31" s="73">
        <f t="shared" si="2"/>
        <v>0</v>
      </c>
      <c r="X31" s="73">
        <f t="shared" si="3"/>
        <v>0</v>
      </c>
      <c r="Y31" s="73">
        <f t="shared" si="4"/>
        <v>0</v>
      </c>
      <c r="Z31" s="73">
        <f t="shared" si="5"/>
        <v>0</v>
      </c>
      <c r="AA31" s="73">
        <f t="shared" si="6"/>
        <v>0</v>
      </c>
      <c r="AB31" s="73">
        <f t="shared" si="7"/>
        <v>0</v>
      </c>
      <c r="AC31" s="73">
        <f t="shared" si="13"/>
        <v>0</v>
      </c>
      <c r="AD31" s="73">
        <f t="shared" si="14"/>
        <v>0</v>
      </c>
      <c r="AE31" s="246">
        <f t="shared" si="8"/>
        <v>0</v>
      </c>
      <c r="AF31" s="246">
        <f t="shared" si="9"/>
        <v>0</v>
      </c>
      <c r="AG31" s="246">
        <f t="shared" si="10"/>
        <v>0</v>
      </c>
      <c r="AH31" s="246">
        <f t="shared" si="11"/>
        <v>0</v>
      </c>
      <c r="AI31" s="246">
        <f t="shared" si="12"/>
        <v>0</v>
      </c>
    </row>
    <row r="32" spans="2:35" ht="15.75">
      <c r="C32" s="233" t="s">
        <v>50</v>
      </c>
      <c r="D32" s="234">
        <v>1</v>
      </c>
      <c r="E32" s="235">
        <v>0</v>
      </c>
      <c r="F32" s="235">
        <v>0</v>
      </c>
      <c r="G32" s="235">
        <v>0</v>
      </c>
      <c r="H32" s="235">
        <v>0</v>
      </c>
      <c r="I32" s="235">
        <v>0</v>
      </c>
      <c r="J32" s="235">
        <v>0</v>
      </c>
      <c r="K32" s="235">
        <v>0</v>
      </c>
      <c r="L32" s="235">
        <v>0</v>
      </c>
      <c r="M32" s="235">
        <v>0</v>
      </c>
      <c r="N32" s="234">
        <v>0</v>
      </c>
      <c r="O32" s="235">
        <v>0</v>
      </c>
      <c r="P32" s="235">
        <v>0</v>
      </c>
      <c r="Q32" s="235">
        <v>0</v>
      </c>
      <c r="R32" s="235">
        <v>0</v>
      </c>
      <c r="S32" s="244">
        <v>1</v>
      </c>
      <c r="T32" s="241">
        <f>1+LOG(F23/S32)</f>
        <v>2.1760912590556813</v>
      </c>
      <c r="U32" s="242">
        <f t="shared" si="0"/>
        <v>2.1760912590556813</v>
      </c>
      <c r="V32" s="73">
        <f t="shared" si="1"/>
        <v>0</v>
      </c>
      <c r="W32" s="73">
        <f t="shared" si="2"/>
        <v>0</v>
      </c>
      <c r="X32" s="73">
        <f t="shared" si="3"/>
        <v>0</v>
      </c>
      <c r="Y32" s="73">
        <f t="shared" si="4"/>
        <v>0</v>
      </c>
      <c r="Z32" s="73">
        <f t="shared" si="5"/>
        <v>0</v>
      </c>
      <c r="AA32" s="73">
        <f t="shared" si="6"/>
        <v>0</v>
      </c>
      <c r="AB32" s="73">
        <f t="shared" si="7"/>
        <v>0</v>
      </c>
      <c r="AC32" s="73">
        <f t="shared" si="13"/>
        <v>0</v>
      </c>
      <c r="AD32" s="73">
        <f t="shared" si="14"/>
        <v>0</v>
      </c>
      <c r="AE32" s="246">
        <f t="shared" si="8"/>
        <v>0</v>
      </c>
      <c r="AF32" s="246">
        <f t="shared" si="9"/>
        <v>0</v>
      </c>
      <c r="AG32" s="246">
        <f t="shared" si="10"/>
        <v>0</v>
      </c>
      <c r="AH32" s="246">
        <f t="shared" si="11"/>
        <v>0</v>
      </c>
      <c r="AI32" s="246">
        <f t="shared" si="12"/>
        <v>0</v>
      </c>
    </row>
    <row r="33" spans="3:35" ht="15.75">
      <c r="C33" s="233" t="s">
        <v>51</v>
      </c>
      <c r="D33" s="234">
        <v>1</v>
      </c>
      <c r="E33" s="235">
        <v>0</v>
      </c>
      <c r="F33" s="235">
        <v>0</v>
      </c>
      <c r="G33" s="235">
        <v>0</v>
      </c>
      <c r="H33" s="235">
        <v>0</v>
      </c>
      <c r="I33" s="235">
        <v>0</v>
      </c>
      <c r="J33" s="234">
        <v>0</v>
      </c>
      <c r="K33" s="235">
        <v>0</v>
      </c>
      <c r="L33" s="235">
        <v>0</v>
      </c>
      <c r="M33" s="235">
        <v>0</v>
      </c>
      <c r="N33" s="235">
        <v>0</v>
      </c>
      <c r="O33" s="235">
        <v>0</v>
      </c>
      <c r="P33" s="235">
        <v>0</v>
      </c>
      <c r="Q33" s="235">
        <v>0</v>
      </c>
      <c r="R33" s="235">
        <v>0</v>
      </c>
      <c r="S33" s="244">
        <v>1</v>
      </c>
      <c r="T33" s="241">
        <f>1+LOG(F23/S33)</f>
        <v>2.1760912590556813</v>
      </c>
      <c r="U33" s="242">
        <f t="shared" si="0"/>
        <v>2.1760912590556813</v>
      </c>
      <c r="V33" s="73">
        <f t="shared" si="1"/>
        <v>0</v>
      </c>
      <c r="W33" s="73">
        <f t="shared" si="2"/>
        <v>0</v>
      </c>
      <c r="X33" s="73">
        <f t="shared" si="3"/>
        <v>0</v>
      </c>
      <c r="Y33" s="73">
        <f t="shared" si="4"/>
        <v>0</v>
      </c>
      <c r="Z33" s="73">
        <f t="shared" si="5"/>
        <v>0</v>
      </c>
      <c r="AA33" s="73">
        <f t="shared" si="6"/>
        <v>0</v>
      </c>
      <c r="AB33" s="73">
        <f t="shared" si="7"/>
        <v>0</v>
      </c>
      <c r="AC33" s="73">
        <f t="shared" si="13"/>
        <v>0</v>
      </c>
      <c r="AD33" s="73">
        <f t="shared" si="14"/>
        <v>0</v>
      </c>
      <c r="AE33" s="246">
        <f t="shared" si="8"/>
        <v>0</v>
      </c>
      <c r="AF33" s="246">
        <f t="shared" si="9"/>
        <v>0</v>
      </c>
      <c r="AG33" s="246">
        <f t="shared" si="10"/>
        <v>0</v>
      </c>
      <c r="AH33" s="246">
        <f t="shared" si="11"/>
        <v>0</v>
      </c>
      <c r="AI33" s="246">
        <f t="shared" si="12"/>
        <v>0</v>
      </c>
    </row>
    <row r="34" spans="3:35" ht="15.75">
      <c r="C34" s="233" t="s">
        <v>52</v>
      </c>
      <c r="D34" s="234">
        <v>1</v>
      </c>
      <c r="E34" s="235">
        <v>0</v>
      </c>
      <c r="F34" s="235">
        <v>0</v>
      </c>
      <c r="G34" s="235">
        <v>0</v>
      </c>
      <c r="H34" s="235">
        <v>0</v>
      </c>
      <c r="I34" s="235">
        <v>0</v>
      </c>
      <c r="J34" s="235">
        <v>0</v>
      </c>
      <c r="K34" s="235">
        <v>0</v>
      </c>
      <c r="L34" s="235">
        <v>0</v>
      </c>
      <c r="M34" s="235">
        <v>0</v>
      </c>
      <c r="N34" s="235">
        <v>0</v>
      </c>
      <c r="O34" s="235">
        <v>0</v>
      </c>
      <c r="P34" s="235">
        <v>0</v>
      </c>
      <c r="Q34" s="235">
        <v>0</v>
      </c>
      <c r="R34" s="235">
        <v>0</v>
      </c>
      <c r="S34" s="244">
        <v>1</v>
      </c>
      <c r="T34" s="241">
        <f>1+LOG(F23/S34)</f>
        <v>2.1760912590556813</v>
      </c>
      <c r="U34" s="242">
        <f t="shared" si="0"/>
        <v>2.1760912590556813</v>
      </c>
      <c r="V34" s="73">
        <f t="shared" si="1"/>
        <v>0</v>
      </c>
      <c r="W34" s="73">
        <f t="shared" si="2"/>
        <v>0</v>
      </c>
      <c r="X34" s="73">
        <f t="shared" si="3"/>
        <v>0</v>
      </c>
      <c r="Y34" s="73">
        <f t="shared" si="4"/>
        <v>0</v>
      </c>
      <c r="Z34" s="73">
        <f t="shared" si="5"/>
        <v>0</v>
      </c>
      <c r="AA34" s="73">
        <f t="shared" si="6"/>
        <v>0</v>
      </c>
      <c r="AB34" s="73">
        <f t="shared" si="7"/>
        <v>0</v>
      </c>
      <c r="AC34" s="73">
        <f t="shared" si="13"/>
        <v>0</v>
      </c>
      <c r="AD34" s="73">
        <f t="shared" si="14"/>
        <v>0</v>
      </c>
      <c r="AE34" s="246">
        <f t="shared" si="8"/>
        <v>0</v>
      </c>
      <c r="AF34" s="246">
        <f t="shared" si="9"/>
        <v>0</v>
      </c>
      <c r="AG34" s="246">
        <f t="shared" si="10"/>
        <v>0</v>
      </c>
      <c r="AH34" s="246">
        <f t="shared" si="11"/>
        <v>0</v>
      </c>
      <c r="AI34" s="246">
        <f t="shared" si="12"/>
        <v>0</v>
      </c>
    </row>
    <row r="35" spans="3:35" ht="15.75">
      <c r="C35" s="233" t="s">
        <v>53</v>
      </c>
      <c r="D35" s="235">
        <v>0</v>
      </c>
      <c r="E35" s="235">
        <v>1</v>
      </c>
      <c r="F35" s="235">
        <v>0</v>
      </c>
      <c r="G35" s="235">
        <v>0</v>
      </c>
      <c r="H35" s="235">
        <v>0</v>
      </c>
      <c r="I35" s="235">
        <v>0</v>
      </c>
      <c r="J35" s="235">
        <v>0</v>
      </c>
      <c r="K35" s="235">
        <v>0</v>
      </c>
      <c r="L35" s="235">
        <v>0</v>
      </c>
      <c r="M35" s="235">
        <v>0</v>
      </c>
      <c r="N35" s="235">
        <v>0</v>
      </c>
      <c r="O35" s="235">
        <v>0</v>
      </c>
      <c r="P35" s="235">
        <v>0</v>
      </c>
      <c r="Q35" s="235">
        <v>0</v>
      </c>
      <c r="R35" s="235">
        <v>0</v>
      </c>
      <c r="S35" s="243">
        <v>1</v>
      </c>
      <c r="T35" s="241">
        <f>1+LOG(F23/S35)</f>
        <v>2.1760912590556813</v>
      </c>
      <c r="U35" s="89">
        <f t="shared" si="0"/>
        <v>0</v>
      </c>
      <c r="V35" s="241">
        <f t="shared" si="1"/>
        <v>2.1760912590556813</v>
      </c>
      <c r="W35" s="73">
        <f t="shared" si="2"/>
        <v>0</v>
      </c>
      <c r="X35" s="73">
        <f t="shared" si="3"/>
        <v>0</v>
      </c>
      <c r="Y35" s="73">
        <f t="shared" si="4"/>
        <v>0</v>
      </c>
      <c r="Z35" s="73">
        <f t="shared" si="5"/>
        <v>0</v>
      </c>
      <c r="AA35" s="73">
        <f t="shared" si="6"/>
        <v>0</v>
      </c>
      <c r="AB35" s="73">
        <f t="shared" si="7"/>
        <v>0</v>
      </c>
      <c r="AC35" s="73">
        <f t="shared" si="13"/>
        <v>0</v>
      </c>
      <c r="AD35" s="73">
        <f t="shared" si="14"/>
        <v>0</v>
      </c>
      <c r="AE35" s="246">
        <f t="shared" si="8"/>
        <v>0</v>
      </c>
      <c r="AF35" s="246">
        <f t="shared" si="9"/>
        <v>0</v>
      </c>
      <c r="AG35" s="246">
        <f t="shared" si="10"/>
        <v>0</v>
      </c>
      <c r="AH35" s="246">
        <f t="shared" si="11"/>
        <v>0</v>
      </c>
      <c r="AI35" s="246">
        <f t="shared" si="12"/>
        <v>0</v>
      </c>
    </row>
    <row r="36" spans="3:35" ht="15.75">
      <c r="C36" s="233" t="s">
        <v>54</v>
      </c>
      <c r="D36" s="234">
        <v>0</v>
      </c>
      <c r="E36" s="234">
        <v>1</v>
      </c>
      <c r="F36" s="235">
        <v>0</v>
      </c>
      <c r="G36" s="235">
        <v>0</v>
      </c>
      <c r="H36" s="235">
        <v>0</v>
      </c>
      <c r="I36" s="235">
        <v>0</v>
      </c>
      <c r="J36" s="235">
        <v>0</v>
      </c>
      <c r="K36" s="235">
        <v>0</v>
      </c>
      <c r="L36" s="235">
        <v>0</v>
      </c>
      <c r="M36" s="235">
        <v>0</v>
      </c>
      <c r="N36" s="235">
        <v>0</v>
      </c>
      <c r="O36" s="235">
        <v>0</v>
      </c>
      <c r="P36" s="235">
        <v>0</v>
      </c>
      <c r="Q36" s="235">
        <v>0</v>
      </c>
      <c r="R36" s="235">
        <v>0</v>
      </c>
      <c r="S36" s="244">
        <v>1</v>
      </c>
      <c r="T36" s="241">
        <f>1+LOG(F23/S36)</f>
        <v>2.1760912590556813</v>
      </c>
      <c r="U36" s="89">
        <f t="shared" si="0"/>
        <v>0</v>
      </c>
      <c r="V36" s="241">
        <f t="shared" si="1"/>
        <v>2.1760912590556813</v>
      </c>
      <c r="W36" s="73">
        <f t="shared" si="2"/>
        <v>0</v>
      </c>
      <c r="X36" s="73">
        <f t="shared" si="3"/>
        <v>0</v>
      </c>
      <c r="Y36" s="73">
        <f t="shared" si="4"/>
        <v>0</v>
      </c>
      <c r="Z36" s="73">
        <f t="shared" si="5"/>
        <v>0</v>
      </c>
      <c r="AA36" s="73">
        <f t="shared" si="6"/>
        <v>0</v>
      </c>
      <c r="AB36" s="73">
        <f t="shared" si="7"/>
        <v>0</v>
      </c>
      <c r="AC36" s="73">
        <f t="shared" si="13"/>
        <v>0</v>
      </c>
      <c r="AD36" s="73">
        <f t="shared" si="14"/>
        <v>0</v>
      </c>
      <c r="AE36" s="246">
        <f t="shared" si="8"/>
        <v>0</v>
      </c>
      <c r="AF36" s="246">
        <f t="shared" si="9"/>
        <v>0</v>
      </c>
      <c r="AG36" s="246">
        <f t="shared" si="10"/>
        <v>0</v>
      </c>
      <c r="AH36" s="246">
        <f t="shared" si="11"/>
        <v>0</v>
      </c>
      <c r="AI36" s="246">
        <f t="shared" si="12"/>
        <v>0</v>
      </c>
    </row>
    <row r="37" spans="3:35" ht="15.75">
      <c r="C37" s="233" t="s">
        <v>55</v>
      </c>
      <c r="D37" s="235">
        <v>0</v>
      </c>
      <c r="E37" s="234">
        <v>1</v>
      </c>
      <c r="F37" s="235">
        <v>0</v>
      </c>
      <c r="G37" s="235">
        <v>0</v>
      </c>
      <c r="H37" s="235">
        <v>0</v>
      </c>
      <c r="I37" s="234">
        <v>0</v>
      </c>
      <c r="J37" s="235">
        <v>0</v>
      </c>
      <c r="K37" s="235">
        <v>0</v>
      </c>
      <c r="L37" s="235">
        <v>0</v>
      </c>
      <c r="M37" s="235">
        <v>0</v>
      </c>
      <c r="N37" s="235">
        <v>0</v>
      </c>
      <c r="O37" s="235">
        <v>0</v>
      </c>
      <c r="P37" s="235">
        <v>0</v>
      </c>
      <c r="Q37" s="235">
        <v>0</v>
      </c>
      <c r="R37" s="235">
        <v>0</v>
      </c>
      <c r="S37" s="244">
        <v>1</v>
      </c>
      <c r="T37" s="241">
        <f>1+LOG(F23/S37)</f>
        <v>2.1760912590556813</v>
      </c>
      <c r="U37" s="89">
        <f t="shared" si="0"/>
        <v>0</v>
      </c>
      <c r="V37" s="241">
        <f t="shared" si="1"/>
        <v>2.1760912590556813</v>
      </c>
      <c r="W37" s="73">
        <f t="shared" si="2"/>
        <v>0</v>
      </c>
      <c r="X37" s="73">
        <f t="shared" si="3"/>
        <v>0</v>
      </c>
      <c r="Y37" s="73">
        <f t="shared" si="4"/>
        <v>0</v>
      </c>
      <c r="Z37" s="73">
        <f t="shared" si="5"/>
        <v>0</v>
      </c>
      <c r="AA37" s="73">
        <f t="shared" si="6"/>
        <v>0</v>
      </c>
      <c r="AB37" s="73">
        <f t="shared" si="7"/>
        <v>0</v>
      </c>
      <c r="AC37" s="73">
        <f t="shared" si="13"/>
        <v>0</v>
      </c>
      <c r="AD37" s="73">
        <f t="shared" si="14"/>
        <v>0</v>
      </c>
      <c r="AE37" s="246">
        <f t="shared" si="8"/>
        <v>0</v>
      </c>
      <c r="AF37" s="246">
        <f t="shared" si="9"/>
        <v>0</v>
      </c>
      <c r="AG37" s="246">
        <f t="shared" si="10"/>
        <v>0</v>
      </c>
      <c r="AH37" s="246">
        <f t="shared" si="11"/>
        <v>0</v>
      </c>
      <c r="AI37" s="246">
        <f t="shared" si="12"/>
        <v>0</v>
      </c>
    </row>
    <row r="38" spans="3:35" ht="15.75">
      <c r="C38" s="233" t="s">
        <v>56</v>
      </c>
      <c r="D38" s="235">
        <v>0</v>
      </c>
      <c r="E38" s="234">
        <v>1</v>
      </c>
      <c r="F38" s="235">
        <v>0</v>
      </c>
      <c r="G38" s="235">
        <v>0</v>
      </c>
      <c r="H38" s="235">
        <v>0</v>
      </c>
      <c r="I38" s="235">
        <v>0</v>
      </c>
      <c r="J38" s="235">
        <v>0</v>
      </c>
      <c r="K38" s="235">
        <v>0</v>
      </c>
      <c r="L38" s="235">
        <v>0</v>
      </c>
      <c r="M38" s="235">
        <v>0</v>
      </c>
      <c r="N38" s="235">
        <v>0</v>
      </c>
      <c r="O38" s="235">
        <v>0</v>
      </c>
      <c r="P38" s="235">
        <v>0</v>
      </c>
      <c r="Q38" s="235">
        <v>0</v>
      </c>
      <c r="R38" s="235">
        <v>0</v>
      </c>
      <c r="S38" s="244">
        <v>1</v>
      </c>
      <c r="T38" s="241">
        <f>1+LOG(F23/S38)</f>
        <v>2.1760912590556813</v>
      </c>
      <c r="U38" s="89">
        <f t="shared" si="0"/>
        <v>0</v>
      </c>
      <c r="V38" s="241">
        <f t="shared" si="1"/>
        <v>2.1760912590556813</v>
      </c>
      <c r="W38" s="73">
        <f t="shared" si="2"/>
        <v>0</v>
      </c>
      <c r="X38" s="73">
        <f t="shared" si="3"/>
        <v>0</v>
      </c>
      <c r="Y38" s="73">
        <f t="shared" si="4"/>
        <v>0</v>
      </c>
      <c r="Z38" s="73">
        <f t="shared" si="5"/>
        <v>0</v>
      </c>
      <c r="AA38" s="73">
        <f t="shared" si="6"/>
        <v>0</v>
      </c>
      <c r="AB38" s="73">
        <f t="shared" si="7"/>
        <v>0</v>
      </c>
      <c r="AC38" s="73">
        <f t="shared" si="13"/>
        <v>0</v>
      </c>
      <c r="AD38" s="73">
        <f t="shared" si="14"/>
        <v>0</v>
      </c>
      <c r="AE38" s="246">
        <f t="shared" si="8"/>
        <v>0</v>
      </c>
      <c r="AF38" s="246">
        <f t="shared" si="9"/>
        <v>0</v>
      </c>
      <c r="AG38" s="246">
        <f t="shared" si="10"/>
        <v>0</v>
      </c>
      <c r="AH38" s="246">
        <f t="shared" si="11"/>
        <v>0</v>
      </c>
      <c r="AI38" s="246">
        <f t="shared" si="12"/>
        <v>0</v>
      </c>
    </row>
    <row r="39" spans="3:35" ht="15.75">
      <c r="C39" s="233" t="s">
        <v>57</v>
      </c>
      <c r="D39" s="235">
        <v>0</v>
      </c>
      <c r="E39" s="234">
        <v>1</v>
      </c>
      <c r="F39" s="235">
        <v>0</v>
      </c>
      <c r="G39" s="235">
        <v>0</v>
      </c>
      <c r="H39" s="235">
        <v>0</v>
      </c>
      <c r="I39" s="235">
        <v>0</v>
      </c>
      <c r="J39" s="235">
        <v>0</v>
      </c>
      <c r="K39" s="235">
        <v>0</v>
      </c>
      <c r="L39" s="234">
        <v>1</v>
      </c>
      <c r="M39" s="235">
        <v>0</v>
      </c>
      <c r="N39" s="235">
        <v>0</v>
      </c>
      <c r="O39" s="234">
        <v>0</v>
      </c>
      <c r="P39" s="235">
        <v>0</v>
      </c>
      <c r="Q39" s="235">
        <v>0</v>
      </c>
      <c r="R39" s="235">
        <v>0</v>
      </c>
      <c r="S39" s="243">
        <v>2</v>
      </c>
      <c r="T39" s="241">
        <f>1+LOG(F23/S39)</f>
        <v>1.8750612633917001</v>
      </c>
      <c r="U39" s="89">
        <f t="shared" si="0"/>
        <v>0</v>
      </c>
      <c r="V39" s="241">
        <f t="shared" si="1"/>
        <v>1.8750612633917001</v>
      </c>
      <c r="W39" s="73">
        <f t="shared" si="2"/>
        <v>0</v>
      </c>
      <c r="X39" s="73">
        <f t="shared" si="3"/>
        <v>0</v>
      </c>
      <c r="Y39" s="73">
        <f t="shared" si="4"/>
        <v>0</v>
      </c>
      <c r="Z39" s="73">
        <f t="shared" si="5"/>
        <v>0</v>
      </c>
      <c r="AA39" s="73">
        <f t="shared" si="6"/>
        <v>0</v>
      </c>
      <c r="AB39" s="73">
        <f t="shared" si="7"/>
        <v>0</v>
      </c>
      <c r="AC39" s="241">
        <f t="shared" si="13"/>
        <v>1.8750612633917001</v>
      </c>
      <c r="AD39" s="73">
        <f t="shared" si="14"/>
        <v>0</v>
      </c>
      <c r="AE39" s="246">
        <f t="shared" si="8"/>
        <v>0</v>
      </c>
      <c r="AF39" s="246">
        <f t="shared" si="9"/>
        <v>0</v>
      </c>
      <c r="AG39" s="246">
        <f t="shared" si="10"/>
        <v>0</v>
      </c>
      <c r="AH39" s="246">
        <f t="shared" si="11"/>
        <v>0</v>
      </c>
      <c r="AI39" s="246">
        <f t="shared" si="12"/>
        <v>0</v>
      </c>
    </row>
    <row r="40" spans="3:35" ht="14.25" customHeight="1">
      <c r="C40" s="233" t="s">
        <v>58</v>
      </c>
      <c r="D40" s="235">
        <v>0</v>
      </c>
      <c r="E40" s="234">
        <v>1</v>
      </c>
      <c r="F40" s="235">
        <v>0</v>
      </c>
      <c r="G40" s="235">
        <v>0</v>
      </c>
      <c r="H40" s="235">
        <v>0</v>
      </c>
      <c r="I40" s="235">
        <v>0</v>
      </c>
      <c r="J40" s="234">
        <v>0</v>
      </c>
      <c r="K40" s="235">
        <v>0</v>
      </c>
      <c r="L40" s="235">
        <v>0</v>
      </c>
      <c r="M40" s="235">
        <v>0</v>
      </c>
      <c r="N40" s="235">
        <v>0</v>
      </c>
      <c r="O40" s="235">
        <v>0</v>
      </c>
      <c r="P40" s="235">
        <v>0</v>
      </c>
      <c r="Q40" s="235">
        <v>0</v>
      </c>
      <c r="R40" s="235">
        <v>0</v>
      </c>
      <c r="S40" s="244">
        <v>1</v>
      </c>
      <c r="T40" s="241">
        <f>1+LOG(F23/S40)</f>
        <v>2.1760912590556813</v>
      </c>
      <c r="U40" s="89">
        <f t="shared" si="0"/>
        <v>0</v>
      </c>
      <c r="V40" s="241">
        <f t="shared" si="1"/>
        <v>2.1760912590556813</v>
      </c>
      <c r="W40" s="73">
        <f t="shared" si="2"/>
        <v>0</v>
      </c>
      <c r="X40" s="73">
        <f t="shared" si="3"/>
        <v>0</v>
      </c>
      <c r="Y40" s="73">
        <f t="shared" si="4"/>
        <v>0</v>
      </c>
      <c r="Z40" s="73">
        <f t="shared" si="5"/>
        <v>0</v>
      </c>
      <c r="AA40" s="73">
        <f t="shared" si="6"/>
        <v>0</v>
      </c>
      <c r="AB40" s="73">
        <f t="shared" si="7"/>
        <v>0</v>
      </c>
      <c r="AC40" s="73">
        <f t="shared" si="13"/>
        <v>0</v>
      </c>
      <c r="AD40" s="73">
        <f t="shared" si="14"/>
        <v>0</v>
      </c>
      <c r="AE40" s="246">
        <f t="shared" si="8"/>
        <v>0</v>
      </c>
      <c r="AF40" s="246">
        <f t="shared" si="9"/>
        <v>0</v>
      </c>
      <c r="AG40" s="246">
        <f t="shared" si="10"/>
        <v>0</v>
      </c>
      <c r="AH40" s="246">
        <f t="shared" si="11"/>
        <v>0</v>
      </c>
      <c r="AI40" s="246">
        <f t="shared" si="12"/>
        <v>0</v>
      </c>
    </row>
    <row r="41" spans="3:35" ht="15.75">
      <c r="C41" s="233" t="s">
        <v>59</v>
      </c>
      <c r="D41" s="235">
        <v>0</v>
      </c>
      <c r="E41" s="235">
        <v>0</v>
      </c>
      <c r="F41" s="234">
        <v>1</v>
      </c>
      <c r="G41" s="235">
        <v>0</v>
      </c>
      <c r="H41" s="235">
        <v>0</v>
      </c>
      <c r="I41" s="235">
        <v>0</v>
      </c>
      <c r="J41" s="235">
        <v>0</v>
      </c>
      <c r="K41" s="235">
        <v>0</v>
      </c>
      <c r="L41" s="235">
        <v>0</v>
      </c>
      <c r="M41" s="234">
        <v>0</v>
      </c>
      <c r="N41" s="235">
        <v>0</v>
      </c>
      <c r="O41" s="235">
        <v>0</v>
      </c>
      <c r="P41" s="235">
        <v>0</v>
      </c>
      <c r="Q41" s="234">
        <v>0</v>
      </c>
      <c r="R41" s="235">
        <v>0</v>
      </c>
      <c r="S41" s="243">
        <v>1</v>
      </c>
      <c r="T41" s="241">
        <f>1+LOG(F23/S41)</f>
        <v>2.1760912590556813</v>
      </c>
      <c r="U41" s="89">
        <f t="shared" si="0"/>
        <v>0</v>
      </c>
      <c r="V41" s="73">
        <f t="shared" si="1"/>
        <v>0</v>
      </c>
      <c r="W41" s="241">
        <f t="shared" si="2"/>
        <v>2.1760912590556813</v>
      </c>
      <c r="X41" s="73">
        <f t="shared" si="3"/>
        <v>0</v>
      </c>
      <c r="Y41" s="73">
        <f t="shared" si="4"/>
        <v>0</v>
      </c>
      <c r="Z41" s="73">
        <f t="shared" si="5"/>
        <v>0</v>
      </c>
      <c r="AA41" s="73">
        <f t="shared" si="6"/>
        <v>0</v>
      </c>
      <c r="AB41" s="73">
        <f t="shared" si="7"/>
        <v>0</v>
      </c>
      <c r="AC41" s="73">
        <f t="shared" si="13"/>
        <v>0</v>
      </c>
      <c r="AD41" s="73">
        <f t="shared" si="14"/>
        <v>0</v>
      </c>
      <c r="AE41" s="246">
        <f t="shared" si="8"/>
        <v>0</v>
      </c>
      <c r="AF41" s="246">
        <f t="shared" si="9"/>
        <v>0</v>
      </c>
      <c r="AG41" s="246">
        <f t="shared" si="10"/>
        <v>0</v>
      </c>
      <c r="AH41" s="246">
        <f t="shared" si="11"/>
        <v>0</v>
      </c>
      <c r="AI41" s="246">
        <f t="shared" si="12"/>
        <v>0</v>
      </c>
    </row>
    <row r="42" spans="3:35" ht="15" customHeight="1">
      <c r="C42" s="233" t="s">
        <v>60</v>
      </c>
      <c r="D42" s="235">
        <v>0</v>
      </c>
      <c r="E42" s="235">
        <v>0</v>
      </c>
      <c r="F42" s="235">
        <v>1</v>
      </c>
      <c r="G42" s="234">
        <v>0</v>
      </c>
      <c r="H42" s="234">
        <v>1</v>
      </c>
      <c r="I42" s="235">
        <v>0</v>
      </c>
      <c r="J42" s="235">
        <v>0</v>
      </c>
      <c r="K42" s="235">
        <v>0</v>
      </c>
      <c r="L42" s="235">
        <v>0</v>
      </c>
      <c r="M42" s="235">
        <v>0</v>
      </c>
      <c r="N42" s="235">
        <v>0</v>
      </c>
      <c r="O42" s="234">
        <v>0</v>
      </c>
      <c r="P42" s="234">
        <v>1</v>
      </c>
      <c r="Q42" s="235">
        <v>0</v>
      </c>
      <c r="R42" s="234">
        <v>1</v>
      </c>
      <c r="S42" s="243">
        <v>4</v>
      </c>
      <c r="T42" s="241">
        <f>1+LOG(F23/S42)</f>
        <v>1.5740312677277188</v>
      </c>
      <c r="U42" s="89">
        <f t="shared" si="0"/>
        <v>0</v>
      </c>
      <c r="V42" s="73">
        <f t="shared" si="1"/>
        <v>0</v>
      </c>
      <c r="W42" s="241">
        <f t="shared" si="2"/>
        <v>1.5740312677277188</v>
      </c>
      <c r="X42" s="73">
        <f t="shared" si="3"/>
        <v>0</v>
      </c>
      <c r="Y42" s="241">
        <f t="shared" si="4"/>
        <v>1.5740312677277188</v>
      </c>
      <c r="Z42" s="73">
        <f t="shared" si="5"/>
        <v>0</v>
      </c>
      <c r="AA42" s="73">
        <f t="shared" si="6"/>
        <v>0</v>
      </c>
      <c r="AB42" s="73">
        <f t="shared" si="7"/>
        <v>0</v>
      </c>
      <c r="AC42" s="73">
        <f t="shared" si="13"/>
        <v>0</v>
      </c>
      <c r="AD42" s="73">
        <f t="shared" si="14"/>
        <v>0</v>
      </c>
      <c r="AE42" s="246">
        <f t="shared" si="8"/>
        <v>0</v>
      </c>
      <c r="AF42" s="246">
        <f t="shared" si="9"/>
        <v>0</v>
      </c>
      <c r="AG42" s="241">
        <f t="shared" si="10"/>
        <v>1.5740312677277188</v>
      </c>
      <c r="AH42" s="246">
        <f t="shared" si="11"/>
        <v>0</v>
      </c>
      <c r="AI42" s="241">
        <f t="shared" si="12"/>
        <v>1.5740312677277188</v>
      </c>
    </row>
    <row r="43" spans="3:35" ht="15.75" customHeight="1">
      <c r="C43" s="233" t="s">
        <v>61</v>
      </c>
      <c r="D43" s="234">
        <v>0</v>
      </c>
      <c r="E43" s="234">
        <v>0</v>
      </c>
      <c r="F43" s="234">
        <v>1</v>
      </c>
      <c r="G43" s="235">
        <v>0</v>
      </c>
      <c r="H43" s="235">
        <v>0</v>
      </c>
      <c r="I43" s="235">
        <v>0</v>
      </c>
      <c r="J43" s="235">
        <v>0</v>
      </c>
      <c r="K43" s="235">
        <v>0</v>
      </c>
      <c r="L43" s="235">
        <v>0</v>
      </c>
      <c r="M43" s="235">
        <v>0</v>
      </c>
      <c r="N43" s="235">
        <v>0</v>
      </c>
      <c r="O43" s="235">
        <v>0</v>
      </c>
      <c r="P43" s="235">
        <v>0</v>
      </c>
      <c r="Q43" s="235">
        <v>0</v>
      </c>
      <c r="R43" s="235">
        <v>0</v>
      </c>
      <c r="S43" s="243">
        <v>1</v>
      </c>
      <c r="T43" s="241">
        <f>1+LOG(F23/S43)</f>
        <v>2.1760912590556813</v>
      </c>
      <c r="U43" s="89">
        <f t="shared" si="0"/>
        <v>0</v>
      </c>
      <c r="V43" s="73">
        <f t="shared" si="1"/>
        <v>0</v>
      </c>
      <c r="W43" s="241">
        <f t="shared" si="2"/>
        <v>2.1760912590556813</v>
      </c>
      <c r="X43" s="73">
        <f t="shared" si="3"/>
        <v>0</v>
      </c>
      <c r="Y43" s="73">
        <f t="shared" si="4"/>
        <v>0</v>
      </c>
      <c r="Z43" s="73">
        <f t="shared" si="5"/>
        <v>0</v>
      </c>
      <c r="AA43" s="73">
        <f t="shared" si="6"/>
        <v>0</v>
      </c>
      <c r="AB43" s="73">
        <f t="shared" si="7"/>
        <v>0</v>
      </c>
      <c r="AC43" s="73">
        <f t="shared" si="13"/>
        <v>0</v>
      </c>
      <c r="AD43" s="73">
        <f t="shared" si="14"/>
        <v>0</v>
      </c>
      <c r="AE43" s="246">
        <f t="shared" si="8"/>
        <v>0</v>
      </c>
      <c r="AF43" s="246">
        <f t="shared" si="9"/>
        <v>0</v>
      </c>
      <c r="AG43" s="246">
        <f t="shared" si="10"/>
        <v>0</v>
      </c>
      <c r="AH43" s="246">
        <f t="shared" si="11"/>
        <v>0</v>
      </c>
      <c r="AI43" s="246">
        <f t="shared" si="12"/>
        <v>0</v>
      </c>
    </row>
    <row r="44" spans="3:35" ht="14.25" customHeight="1">
      <c r="C44" s="233" t="s">
        <v>62</v>
      </c>
      <c r="D44" s="235">
        <v>0</v>
      </c>
      <c r="E44" s="235">
        <v>0</v>
      </c>
      <c r="F44" s="235">
        <v>0</v>
      </c>
      <c r="G44" s="234">
        <v>1</v>
      </c>
      <c r="H44" s="235">
        <v>0</v>
      </c>
      <c r="I44" s="235">
        <v>0</v>
      </c>
      <c r="J44" s="235">
        <v>0</v>
      </c>
      <c r="K44" s="235">
        <v>0</v>
      </c>
      <c r="L44" s="235">
        <v>0</v>
      </c>
      <c r="M44" s="235">
        <v>0</v>
      </c>
      <c r="N44" s="235">
        <v>0</v>
      </c>
      <c r="O44" s="235">
        <v>0</v>
      </c>
      <c r="P44" s="235">
        <v>0</v>
      </c>
      <c r="Q44" s="235">
        <v>1</v>
      </c>
      <c r="R44" s="235">
        <v>0</v>
      </c>
      <c r="S44" s="243">
        <v>2</v>
      </c>
      <c r="T44" s="241">
        <f>1+LOG(F23/S44)</f>
        <v>1.8750612633917001</v>
      </c>
      <c r="U44" s="89">
        <f t="shared" si="0"/>
        <v>0</v>
      </c>
      <c r="V44" s="73">
        <f t="shared" si="1"/>
        <v>0</v>
      </c>
      <c r="W44" s="73">
        <f t="shared" si="2"/>
        <v>0</v>
      </c>
      <c r="X44" s="241">
        <f t="shared" si="3"/>
        <v>1.8750612633917001</v>
      </c>
      <c r="Y44" s="73">
        <f t="shared" si="4"/>
        <v>0</v>
      </c>
      <c r="Z44" s="73">
        <f t="shared" si="5"/>
        <v>0</v>
      </c>
      <c r="AA44" s="73">
        <f t="shared" si="6"/>
        <v>0</v>
      </c>
      <c r="AB44" s="73">
        <f t="shared" si="7"/>
        <v>0</v>
      </c>
      <c r="AC44" s="73">
        <f t="shared" si="13"/>
        <v>0</v>
      </c>
      <c r="AD44" s="73">
        <f t="shared" si="14"/>
        <v>0</v>
      </c>
      <c r="AE44" s="246">
        <f t="shared" si="8"/>
        <v>0</v>
      </c>
      <c r="AF44" s="246">
        <f t="shared" si="9"/>
        <v>0</v>
      </c>
      <c r="AG44" s="246">
        <f t="shared" si="10"/>
        <v>0</v>
      </c>
      <c r="AH44" s="241">
        <f t="shared" si="11"/>
        <v>1.8750612633917001</v>
      </c>
      <c r="AI44" s="246">
        <f t="shared" si="12"/>
        <v>0</v>
      </c>
    </row>
    <row r="45" spans="3:35" ht="15" customHeight="1">
      <c r="C45" s="233" t="s">
        <v>63</v>
      </c>
      <c r="D45" s="235">
        <v>0</v>
      </c>
      <c r="E45" s="235">
        <v>0</v>
      </c>
      <c r="F45" s="235">
        <v>0</v>
      </c>
      <c r="G45" s="234">
        <v>1</v>
      </c>
      <c r="H45" s="235">
        <v>0</v>
      </c>
      <c r="I45" s="235">
        <v>0</v>
      </c>
      <c r="J45" s="235">
        <v>0</v>
      </c>
      <c r="K45" s="235">
        <v>0</v>
      </c>
      <c r="L45" s="235">
        <v>0</v>
      </c>
      <c r="M45" s="235">
        <v>0</v>
      </c>
      <c r="N45" s="234">
        <v>0</v>
      </c>
      <c r="O45" s="235">
        <v>0</v>
      </c>
      <c r="P45" s="235">
        <v>0</v>
      </c>
      <c r="Q45" s="235">
        <v>0</v>
      </c>
      <c r="R45" s="234">
        <v>0</v>
      </c>
      <c r="S45" s="243">
        <v>1</v>
      </c>
      <c r="T45" s="241">
        <f>1+LOG(F23/S45)</f>
        <v>2.1760912590556813</v>
      </c>
      <c r="U45" s="89">
        <f t="shared" si="0"/>
        <v>0</v>
      </c>
      <c r="V45" s="73">
        <f t="shared" si="1"/>
        <v>0</v>
      </c>
      <c r="W45" s="73">
        <f t="shared" si="2"/>
        <v>0</v>
      </c>
      <c r="X45" s="241">
        <f t="shared" si="3"/>
        <v>2.1760912590556813</v>
      </c>
      <c r="Y45" s="73">
        <f t="shared" si="4"/>
        <v>0</v>
      </c>
      <c r="Z45" s="73">
        <f t="shared" si="5"/>
        <v>0</v>
      </c>
      <c r="AA45" s="73">
        <f t="shared" si="6"/>
        <v>0</v>
      </c>
      <c r="AB45" s="73">
        <f t="shared" si="7"/>
        <v>0</v>
      </c>
      <c r="AC45" s="73">
        <f t="shared" si="13"/>
        <v>0</v>
      </c>
      <c r="AD45" s="73">
        <f t="shared" si="14"/>
        <v>0</v>
      </c>
      <c r="AE45" s="246">
        <f t="shared" si="8"/>
        <v>0</v>
      </c>
      <c r="AF45" s="246">
        <f t="shared" si="9"/>
        <v>0</v>
      </c>
      <c r="AG45" s="246">
        <f t="shared" si="10"/>
        <v>0</v>
      </c>
      <c r="AH45" s="246">
        <f t="shared" si="11"/>
        <v>0</v>
      </c>
      <c r="AI45" s="246">
        <f t="shared" si="12"/>
        <v>0</v>
      </c>
    </row>
    <row r="46" spans="3:35" ht="15" customHeight="1">
      <c r="C46" s="233" t="s">
        <v>64</v>
      </c>
      <c r="D46" s="235">
        <v>0</v>
      </c>
      <c r="E46" s="235">
        <v>0</v>
      </c>
      <c r="F46" s="235">
        <v>0</v>
      </c>
      <c r="G46" s="234">
        <v>1</v>
      </c>
      <c r="H46" s="235">
        <v>0</v>
      </c>
      <c r="I46" s="235">
        <v>0</v>
      </c>
      <c r="J46" s="235">
        <v>0</v>
      </c>
      <c r="K46" s="235">
        <v>0</v>
      </c>
      <c r="L46" s="235">
        <v>0</v>
      </c>
      <c r="M46" s="235">
        <v>0</v>
      </c>
      <c r="N46" s="235">
        <v>0</v>
      </c>
      <c r="O46" s="235">
        <v>0</v>
      </c>
      <c r="P46" s="234">
        <v>0</v>
      </c>
      <c r="Q46" s="235">
        <v>0</v>
      </c>
      <c r="R46" s="235">
        <v>0</v>
      </c>
      <c r="S46" s="244">
        <v>1</v>
      </c>
      <c r="T46" s="241">
        <f>1+LOG(F23/S46)</f>
        <v>2.1760912590556813</v>
      </c>
      <c r="U46" s="89">
        <f t="shared" si="0"/>
        <v>0</v>
      </c>
      <c r="V46" s="73">
        <f t="shared" si="1"/>
        <v>0</v>
      </c>
      <c r="W46" s="73">
        <f t="shared" si="2"/>
        <v>0</v>
      </c>
      <c r="X46" s="241">
        <f t="shared" si="3"/>
        <v>2.1760912590556813</v>
      </c>
      <c r="Y46" s="73">
        <f t="shared" si="4"/>
        <v>0</v>
      </c>
      <c r="Z46" s="73">
        <f t="shared" si="5"/>
        <v>0</v>
      </c>
      <c r="AA46" s="73">
        <f t="shared" si="6"/>
        <v>0</v>
      </c>
      <c r="AB46" s="73">
        <f t="shared" si="7"/>
        <v>0</v>
      </c>
      <c r="AC46" s="73">
        <f t="shared" si="13"/>
        <v>0</v>
      </c>
      <c r="AD46" s="73">
        <f t="shared" si="14"/>
        <v>0</v>
      </c>
      <c r="AE46" s="246">
        <f t="shared" si="8"/>
        <v>0</v>
      </c>
      <c r="AF46" s="246">
        <f t="shared" si="9"/>
        <v>0</v>
      </c>
      <c r="AG46" s="246">
        <f t="shared" si="10"/>
        <v>0</v>
      </c>
      <c r="AH46" s="246">
        <f t="shared" si="11"/>
        <v>0</v>
      </c>
      <c r="AI46" s="246">
        <f t="shared" si="12"/>
        <v>0</v>
      </c>
    </row>
    <row r="47" spans="3:35" ht="15" customHeight="1">
      <c r="C47" s="233" t="s">
        <v>65</v>
      </c>
      <c r="D47" s="235">
        <v>0</v>
      </c>
      <c r="E47" s="235">
        <v>0</v>
      </c>
      <c r="F47" s="235">
        <v>0</v>
      </c>
      <c r="G47" s="234">
        <v>1</v>
      </c>
      <c r="H47" s="235">
        <v>0</v>
      </c>
      <c r="I47" s="235">
        <v>0</v>
      </c>
      <c r="J47" s="235">
        <v>0</v>
      </c>
      <c r="K47" s="235">
        <v>0</v>
      </c>
      <c r="L47" s="235">
        <v>0</v>
      </c>
      <c r="M47" s="235">
        <v>0</v>
      </c>
      <c r="N47" s="235">
        <v>0</v>
      </c>
      <c r="O47" s="235">
        <v>0</v>
      </c>
      <c r="P47" s="234">
        <v>0</v>
      </c>
      <c r="Q47" s="235">
        <v>0</v>
      </c>
      <c r="R47" s="235">
        <v>0</v>
      </c>
      <c r="S47" s="244">
        <v>1</v>
      </c>
      <c r="T47" s="241">
        <f>1+LOG(F23/S47)</f>
        <v>2.1760912590556813</v>
      </c>
      <c r="U47" s="89">
        <f t="shared" si="0"/>
        <v>0</v>
      </c>
      <c r="V47" s="73">
        <f t="shared" si="1"/>
        <v>0</v>
      </c>
      <c r="W47" s="73">
        <f t="shared" si="2"/>
        <v>0</v>
      </c>
      <c r="X47" s="241">
        <f t="shared" si="3"/>
        <v>2.1760912590556813</v>
      </c>
      <c r="Y47" s="73">
        <f t="shared" si="4"/>
        <v>0</v>
      </c>
      <c r="Z47" s="73">
        <f t="shared" si="5"/>
        <v>0</v>
      </c>
      <c r="AA47" s="73">
        <f t="shared" si="6"/>
        <v>0</v>
      </c>
      <c r="AB47" s="73">
        <f t="shared" si="7"/>
        <v>0</v>
      </c>
      <c r="AC47" s="73">
        <f t="shared" si="13"/>
        <v>0</v>
      </c>
      <c r="AD47" s="73">
        <f t="shared" si="14"/>
        <v>0</v>
      </c>
      <c r="AE47" s="246">
        <f t="shared" si="8"/>
        <v>0</v>
      </c>
      <c r="AF47" s="246">
        <f t="shared" si="9"/>
        <v>0</v>
      </c>
      <c r="AG47" s="246">
        <f t="shared" si="10"/>
        <v>0</v>
      </c>
      <c r="AH47" s="246">
        <f t="shared" si="11"/>
        <v>0</v>
      </c>
      <c r="AI47" s="246">
        <f t="shared" si="12"/>
        <v>0</v>
      </c>
    </row>
    <row r="48" spans="3:35" ht="15" customHeight="1">
      <c r="C48" s="233" t="s">
        <v>66</v>
      </c>
      <c r="D48" s="234">
        <v>0</v>
      </c>
      <c r="E48" s="235">
        <v>0</v>
      </c>
      <c r="F48" s="235">
        <v>0</v>
      </c>
      <c r="G48" s="235">
        <v>0</v>
      </c>
      <c r="H48" s="234">
        <v>1</v>
      </c>
      <c r="I48" s="235">
        <v>0</v>
      </c>
      <c r="J48" s="235">
        <v>0</v>
      </c>
      <c r="K48" s="235">
        <v>0</v>
      </c>
      <c r="L48" s="235">
        <v>0</v>
      </c>
      <c r="M48" s="235">
        <v>0</v>
      </c>
      <c r="N48" s="235">
        <v>0</v>
      </c>
      <c r="O48" s="235">
        <v>0</v>
      </c>
      <c r="P48" s="235">
        <v>0</v>
      </c>
      <c r="Q48" s="235">
        <v>0</v>
      </c>
      <c r="R48" s="235">
        <v>0</v>
      </c>
      <c r="S48" s="244">
        <v>1</v>
      </c>
      <c r="T48" s="241">
        <f>1+LOG(F23/S48)</f>
        <v>2.1760912590556813</v>
      </c>
      <c r="U48" s="89">
        <f t="shared" si="0"/>
        <v>0</v>
      </c>
      <c r="V48" s="73">
        <f t="shared" si="1"/>
        <v>0</v>
      </c>
      <c r="W48" s="73">
        <f t="shared" si="2"/>
        <v>0</v>
      </c>
      <c r="X48" s="73">
        <f t="shared" si="3"/>
        <v>0</v>
      </c>
      <c r="Y48" s="241">
        <f t="shared" si="4"/>
        <v>2.1760912590556813</v>
      </c>
      <c r="Z48" s="73">
        <f t="shared" si="5"/>
        <v>0</v>
      </c>
      <c r="AA48" s="73">
        <f t="shared" si="6"/>
        <v>0</v>
      </c>
      <c r="AB48" s="73">
        <f t="shared" si="7"/>
        <v>0</v>
      </c>
      <c r="AC48" s="73">
        <f t="shared" si="13"/>
        <v>0</v>
      </c>
      <c r="AD48" s="73">
        <f t="shared" si="14"/>
        <v>0</v>
      </c>
      <c r="AE48" s="246">
        <f t="shared" si="8"/>
        <v>0</v>
      </c>
      <c r="AF48" s="246">
        <f t="shared" si="9"/>
        <v>0</v>
      </c>
      <c r="AG48" s="246">
        <f t="shared" si="10"/>
        <v>0</v>
      </c>
      <c r="AH48" s="246">
        <f t="shared" si="11"/>
        <v>0</v>
      </c>
      <c r="AI48" s="246">
        <f t="shared" si="12"/>
        <v>0</v>
      </c>
    </row>
    <row r="49" spans="3:46" ht="15" customHeight="1">
      <c r="C49" s="233" t="s">
        <v>67</v>
      </c>
      <c r="D49" s="235">
        <v>0</v>
      </c>
      <c r="E49" s="235">
        <v>0</v>
      </c>
      <c r="F49" s="235">
        <v>0</v>
      </c>
      <c r="G49" s="235">
        <v>0</v>
      </c>
      <c r="H49" s="234">
        <v>1</v>
      </c>
      <c r="I49" s="235">
        <v>0</v>
      </c>
      <c r="J49" s="235">
        <v>1</v>
      </c>
      <c r="K49" s="235">
        <v>0</v>
      </c>
      <c r="L49" s="235">
        <v>0</v>
      </c>
      <c r="M49" s="235">
        <v>0</v>
      </c>
      <c r="N49" s="235">
        <v>0</v>
      </c>
      <c r="O49" s="235">
        <v>0</v>
      </c>
      <c r="P49" s="235">
        <v>0</v>
      </c>
      <c r="Q49" s="235">
        <v>0</v>
      </c>
      <c r="R49" s="235">
        <v>0</v>
      </c>
      <c r="S49" s="243">
        <v>2</v>
      </c>
      <c r="T49" s="241">
        <f>1+LOG(F23/S49)</f>
        <v>1.8750612633917001</v>
      </c>
      <c r="U49" s="89">
        <f t="shared" si="0"/>
        <v>0</v>
      </c>
      <c r="V49" s="73">
        <f t="shared" si="1"/>
        <v>0</v>
      </c>
      <c r="W49" s="73">
        <f t="shared" si="2"/>
        <v>0</v>
      </c>
      <c r="X49" s="73">
        <f t="shared" si="3"/>
        <v>0</v>
      </c>
      <c r="Y49" s="241">
        <f t="shared" si="4"/>
        <v>1.8750612633917001</v>
      </c>
      <c r="Z49" s="73">
        <f t="shared" si="5"/>
        <v>0</v>
      </c>
      <c r="AA49" s="73">
        <f t="shared" si="6"/>
        <v>1</v>
      </c>
      <c r="AB49" s="73">
        <f t="shared" si="7"/>
        <v>0</v>
      </c>
      <c r="AC49" s="73">
        <f t="shared" si="13"/>
        <v>0</v>
      </c>
      <c r="AD49" s="73">
        <f t="shared" si="14"/>
        <v>0</v>
      </c>
      <c r="AE49" s="246">
        <f t="shared" si="8"/>
        <v>0</v>
      </c>
      <c r="AF49" s="246">
        <f t="shared" si="9"/>
        <v>0</v>
      </c>
      <c r="AG49" s="246">
        <f t="shared" si="10"/>
        <v>0</v>
      </c>
      <c r="AH49" s="246">
        <f t="shared" si="11"/>
        <v>0</v>
      </c>
      <c r="AI49" s="246">
        <f t="shared" si="12"/>
        <v>0</v>
      </c>
    </row>
    <row r="50" spans="3:46" ht="15" customHeight="1">
      <c r="C50" s="233" t="s">
        <v>68</v>
      </c>
      <c r="D50" s="235">
        <v>0</v>
      </c>
      <c r="E50" s="235">
        <v>0</v>
      </c>
      <c r="F50" s="235">
        <v>0</v>
      </c>
      <c r="G50" s="235">
        <v>0</v>
      </c>
      <c r="H50" s="235">
        <v>0</v>
      </c>
      <c r="I50" s="234">
        <v>1</v>
      </c>
      <c r="J50" s="235">
        <v>0</v>
      </c>
      <c r="K50" s="235">
        <v>0</v>
      </c>
      <c r="L50" s="235">
        <v>0</v>
      </c>
      <c r="M50" s="234">
        <v>0</v>
      </c>
      <c r="N50" s="235">
        <v>0</v>
      </c>
      <c r="O50" s="235">
        <v>0</v>
      </c>
      <c r="P50" s="235">
        <v>0</v>
      </c>
      <c r="Q50" s="235">
        <v>0</v>
      </c>
      <c r="R50" s="235">
        <v>0</v>
      </c>
      <c r="S50" s="244">
        <v>1</v>
      </c>
      <c r="T50" s="241">
        <f>1+LOG(F23/S50)</f>
        <v>2.1760912590556813</v>
      </c>
      <c r="U50" s="89">
        <f t="shared" si="0"/>
        <v>0</v>
      </c>
      <c r="V50" s="73">
        <f t="shared" si="1"/>
        <v>0</v>
      </c>
      <c r="W50" s="73">
        <f t="shared" si="2"/>
        <v>0</v>
      </c>
      <c r="X50" s="73">
        <f t="shared" si="3"/>
        <v>0</v>
      </c>
      <c r="Y50" s="73">
        <f t="shared" si="4"/>
        <v>0</v>
      </c>
      <c r="Z50" s="241">
        <f t="shared" si="5"/>
        <v>2.1760912590556813</v>
      </c>
      <c r="AA50" s="73">
        <f t="shared" si="6"/>
        <v>0</v>
      </c>
      <c r="AB50" s="73">
        <f t="shared" si="7"/>
        <v>0</v>
      </c>
      <c r="AC50" s="73">
        <f t="shared" si="13"/>
        <v>0</v>
      </c>
      <c r="AD50" s="73">
        <f t="shared" si="14"/>
        <v>0</v>
      </c>
      <c r="AE50" s="246">
        <f t="shared" si="8"/>
        <v>0</v>
      </c>
      <c r="AF50" s="246">
        <f t="shared" si="9"/>
        <v>0</v>
      </c>
      <c r="AG50" s="246">
        <f t="shared" si="10"/>
        <v>0</v>
      </c>
      <c r="AH50" s="246">
        <f t="shared" si="11"/>
        <v>0</v>
      </c>
      <c r="AI50" s="246">
        <f t="shared" si="12"/>
        <v>0</v>
      </c>
    </row>
    <row r="51" spans="3:46" ht="15.75" customHeight="1">
      <c r="C51" s="233" t="s">
        <v>69</v>
      </c>
      <c r="D51" s="235">
        <v>0</v>
      </c>
      <c r="E51" s="235">
        <v>0</v>
      </c>
      <c r="F51" s="235">
        <v>0</v>
      </c>
      <c r="G51" s="235">
        <v>0</v>
      </c>
      <c r="H51" s="235">
        <v>0</v>
      </c>
      <c r="I51" s="234">
        <v>1</v>
      </c>
      <c r="J51" s="235">
        <v>0</v>
      </c>
      <c r="K51" s="235">
        <v>0</v>
      </c>
      <c r="L51" s="235">
        <v>0</v>
      </c>
      <c r="M51" s="234">
        <v>0</v>
      </c>
      <c r="N51" s="235">
        <v>0</v>
      </c>
      <c r="O51" s="235">
        <v>0</v>
      </c>
      <c r="P51" s="235">
        <v>0</v>
      </c>
      <c r="Q51" s="235">
        <v>0</v>
      </c>
      <c r="R51" s="235">
        <v>0</v>
      </c>
      <c r="S51" s="244">
        <v>1</v>
      </c>
      <c r="T51" s="241">
        <f>1+LOG(F23/S51)</f>
        <v>2.1760912590556813</v>
      </c>
      <c r="U51" s="89">
        <f t="shared" si="0"/>
        <v>0</v>
      </c>
      <c r="V51" s="73">
        <f t="shared" si="1"/>
        <v>0</v>
      </c>
      <c r="W51" s="73">
        <f t="shared" si="2"/>
        <v>0</v>
      </c>
      <c r="X51" s="73">
        <f t="shared" si="3"/>
        <v>0</v>
      </c>
      <c r="Y51" s="73">
        <f t="shared" si="4"/>
        <v>0</v>
      </c>
      <c r="Z51" s="241">
        <f t="shared" si="5"/>
        <v>2.1760912590556813</v>
      </c>
      <c r="AA51" s="73">
        <f t="shared" si="6"/>
        <v>0</v>
      </c>
      <c r="AB51" s="73">
        <f t="shared" si="7"/>
        <v>0</v>
      </c>
      <c r="AC51" s="73">
        <f t="shared" si="13"/>
        <v>0</v>
      </c>
      <c r="AD51" s="73">
        <f t="shared" si="14"/>
        <v>0</v>
      </c>
      <c r="AE51" s="246">
        <f t="shared" si="8"/>
        <v>0</v>
      </c>
      <c r="AF51" s="246">
        <f t="shared" si="9"/>
        <v>0</v>
      </c>
      <c r="AG51" s="246">
        <f t="shared" si="10"/>
        <v>0</v>
      </c>
      <c r="AH51" s="246">
        <f t="shared" si="11"/>
        <v>0</v>
      </c>
      <c r="AI51" s="246">
        <f t="shared" si="12"/>
        <v>0</v>
      </c>
    </row>
    <row r="52" spans="3:46" ht="15.75" customHeight="1">
      <c r="C52" s="233" t="s">
        <v>70</v>
      </c>
      <c r="D52" s="235">
        <v>0</v>
      </c>
      <c r="E52" s="235">
        <v>0</v>
      </c>
      <c r="F52" s="235">
        <v>0</v>
      </c>
      <c r="G52" s="235">
        <v>0</v>
      </c>
      <c r="H52" s="235">
        <v>0</v>
      </c>
      <c r="I52" s="234">
        <v>1</v>
      </c>
      <c r="J52" s="235">
        <v>0</v>
      </c>
      <c r="K52" s="234">
        <v>1</v>
      </c>
      <c r="L52" s="235">
        <v>0</v>
      </c>
      <c r="M52" s="235">
        <v>0</v>
      </c>
      <c r="N52" s="235">
        <v>0</v>
      </c>
      <c r="O52" s="235">
        <v>0</v>
      </c>
      <c r="P52" s="235">
        <v>0</v>
      </c>
      <c r="Q52" s="235">
        <v>0</v>
      </c>
      <c r="R52" s="235">
        <v>0</v>
      </c>
      <c r="S52" s="243">
        <v>2</v>
      </c>
      <c r="T52" s="241">
        <f>1+LOG(F23/S52)</f>
        <v>1.8750612633917001</v>
      </c>
      <c r="U52" s="89">
        <f t="shared" si="0"/>
        <v>0</v>
      </c>
      <c r="V52" s="73">
        <f t="shared" si="1"/>
        <v>0</v>
      </c>
      <c r="W52" s="73">
        <f t="shared" si="2"/>
        <v>0</v>
      </c>
      <c r="X52" s="73">
        <f t="shared" si="3"/>
        <v>0</v>
      </c>
      <c r="Y52" s="73">
        <f t="shared" si="4"/>
        <v>0</v>
      </c>
      <c r="Z52" s="241">
        <f t="shared" si="5"/>
        <v>1.8750612633917001</v>
      </c>
      <c r="AA52" s="73">
        <f t="shared" si="6"/>
        <v>0</v>
      </c>
      <c r="AB52" s="241">
        <f t="shared" si="7"/>
        <v>1.8750612633917001</v>
      </c>
      <c r="AC52" s="73">
        <f t="shared" si="13"/>
        <v>0</v>
      </c>
      <c r="AD52" s="73">
        <f t="shared" si="14"/>
        <v>0</v>
      </c>
      <c r="AE52" s="246">
        <f t="shared" si="8"/>
        <v>0</v>
      </c>
      <c r="AF52" s="246">
        <f t="shared" si="9"/>
        <v>0</v>
      </c>
      <c r="AG52" s="246">
        <f t="shared" si="10"/>
        <v>0</v>
      </c>
      <c r="AH52" s="246">
        <f t="shared" si="11"/>
        <v>0</v>
      </c>
      <c r="AI52" s="246">
        <f t="shared" si="12"/>
        <v>0</v>
      </c>
    </row>
    <row r="53" spans="3:46" ht="15.75">
      <c r="C53" s="233" t="s">
        <v>71</v>
      </c>
      <c r="D53" s="235">
        <v>0</v>
      </c>
      <c r="E53" s="235">
        <v>0</v>
      </c>
      <c r="F53" s="235">
        <v>0</v>
      </c>
      <c r="G53" s="235">
        <v>0</v>
      </c>
      <c r="H53" s="235">
        <v>0</v>
      </c>
      <c r="I53" s="234">
        <v>1</v>
      </c>
      <c r="J53" s="235">
        <v>0</v>
      </c>
      <c r="K53" s="234">
        <v>0</v>
      </c>
      <c r="L53" s="235">
        <v>1</v>
      </c>
      <c r="M53" s="235">
        <v>0</v>
      </c>
      <c r="N53" s="235">
        <v>0</v>
      </c>
      <c r="O53" s="235">
        <v>0</v>
      </c>
      <c r="P53" s="235">
        <v>0</v>
      </c>
      <c r="Q53" s="235">
        <v>0</v>
      </c>
      <c r="R53" s="235">
        <v>0</v>
      </c>
      <c r="S53" s="243">
        <v>2</v>
      </c>
      <c r="T53" s="241">
        <f>1+LOG(F23/S53)</f>
        <v>1.8750612633917001</v>
      </c>
      <c r="U53" s="89">
        <f t="shared" si="0"/>
        <v>0</v>
      </c>
      <c r="V53" s="73">
        <f t="shared" si="1"/>
        <v>0</v>
      </c>
      <c r="W53" s="73">
        <f t="shared" si="2"/>
        <v>0</v>
      </c>
      <c r="X53" s="73">
        <f t="shared" si="3"/>
        <v>0</v>
      </c>
      <c r="Y53" s="73">
        <f t="shared" si="4"/>
        <v>0</v>
      </c>
      <c r="Z53" s="241">
        <f t="shared" si="5"/>
        <v>1.8750612633917001</v>
      </c>
      <c r="AA53" s="73">
        <f t="shared" si="6"/>
        <v>0</v>
      </c>
      <c r="AB53" s="73">
        <f t="shared" si="7"/>
        <v>0</v>
      </c>
      <c r="AC53" s="241">
        <f t="shared" si="13"/>
        <v>1.8750612633917001</v>
      </c>
      <c r="AD53" s="73">
        <f t="shared" si="14"/>
        <v>0</v>
      </c>
      <c r="AE53" s="246">
        <f t="shared" si="8"/>
        <v>0</v>
      </c>
      <c r="AF53" s="246">
        <f t="shared" si="9"/>
        <v>0</v>
      </c>
      <c r="AG53" s="246">
        <f t="shared" si="10"/>
        <v>0</v>
      </c>
      <c r="AH53" s="246">
        <f t="shared" si="11"/>
        <v>0</v>
      </c>
      <c r="AI53" s="246">
        <f t="shared" si="12"/>
        <v>0</v>
      </c>
    </row>
    <row r="54" spans="3:46" ht="15.75">
      <c r="C54" s="233" t="s">
        <v>72</v>
      </c>
      <c r="D54" s="235">
        <v>0</v>
      </c>
      <c r="E54" s="235">
        <v>0</v>
      </c>
      <c r="F54" s="235">
        <v>0</v>
      </c>
      <c r="G54" s="235">
        <v>0</v>
      </c>
      <c r="H54" s="235">
        <v>0</v>
      </c>
      <c r="I54" s="234">
        <v>1</v>
      </c>
      <c r="J54" s="235">
        <v>0</v>
      </c>
      <c r="K54" s="235">
        <v>0</v>
      </c>
      <c r="L54" s="235">
        <v>0</v>
      </c>
      <c r="M54" s="234">
        <v>1</v>
      </c>
      <c r="N54" s="234">
        <v>0</v>
      </c>
      <c r="O54" s="235">
        <v>0</v>
      </c>
      <c r="P54" s="235">
        <v>0</v>
      </c>
      <c r="Q54" s="235">
        <v>0</v>
      </c>
      <c r="R54" s="235">
        <v>0</v>
      </c>
      <c r="S54" s="243">
        <v>2</v>
      </c>
      <c r="T54" s="241">
        <f>1+LOG(F23/S54)</f>
        <v>1.8750612633917001</v>
      </c>
      <c r="U54" s="89">
        <f t="shared" si="0"/>
        <v>0</v>
      </c>
      <c r="V54" s="73">
        <f t="shared" si="1"/>
        <v>0</v>
      </c>
      <c r="W54" s="73">
        <f t="shared" si="2"/>
        <v>0</v>
      </c>
      <c r="X54" s="73">
        <f t="shared" si="3"/>
        <v>0</v>
      </c>
      <c r="Y54" s="73">
        <f t="shared" si="4"/>
        <v>0</v>
      </c>
      <c r="Z54" s="241">
        <f t="shared" si="5"/>
        <v>1.8750612633917001</v>
      </c>
      <c r="AA54" s="73">
        <f t="shared" si="6"/>
        <v>0</v>
      </c>
      <c r="AB54" s="73">
        <f t="shared" si="7"/>
        <v>0</v>
      </c>
      <c r="AC54" s="73">
        <f t="shared" si="13"/>
        <v>0</v>
      </c>
      <c r="AD54" s="73">
        <f t="shared" si="14"/>
        <v>0</v>
      </c>
      <c r="AE54" s="246">
        <f t="shared" si="8"/>
        <v>0</v>
      </c>
      <c r="AF54" s="246">
        <f t="shared" si="9"/>
        <v>0</v>
      </c>
      <c r="AG54" s="246">
        <f t="shared" si="10"/>
        <v>0</v>
      </c>
      <c r="AH54" s="246">
        <f t="shared" si="11"/>
        <v>0</v>
      </c>
      <c r="AI54" s="246">
        <f t="shared" si="12"/>
        <v>0</v>
      </c>
    </row>
    <row r="55" spans="3:46" ht="15.75">
      <c r="C55" s="233" t="s">
        <v>73</v>
      </c>
      <c r="D55" s="235">
        <v>0</v>
      </c>
      <c r="E55" s="235">
        <v>0</v>
      </c>
      <c r="F55" s="235">
        <v>0</v>
      </c>
      <c r="G55" s="235">
        <v>0</v>
      </c>
      <c r="H55" s="234">
        <v>0</v>
      </c>
      <c r="I55" s="235">
        <v>0</v>
      </c>
      <c r="J55" s="234">
        <v>1</v>
      </c>
      <c r="K55" s="235">
        <v>0</v>
      </c>
      <c r="L55" s="235">
        <v>0</v>
      </c>
      <c r="M55" s="235">
        <v>0</v>
      </c>
      <c r="N55" s="235">
        <v>0</v>
      </c>
      <c r="O55" s="235">
        <v>0</v>
      </c>
      <c r="P55" s="235">
        <v>0</v>
      </c>
      <c r="Q55" s="235">
        <v>0</v>
      </c>
      <c r="R55" s="235">
        <v>0</v>
      </c>
      <c r="S55" s="244">
        <v>1</v>
      </c>
      <c r="T55" s="241">
        <f>1+LOG(F23/S55)</f>
        <v>2.1760912590556813</v>
      </c>
      <c r="U55" s="89">
        <f t="shared" si="0"/>
        <v>0</v>
      </c>
      <c r="V55" s="73">
        <f t="shared" si="1"/>
        <v>0</v>
      </c>
      <c r="W55" s="73">
        <f t="shared" si="2"/>
        <v>0</v>
      </c>
      <c r="X55" s="73">
        <f t="shared" si="3"/>
        <v>0</v>
      </c>
      <c r="Y55" s="73">
        <f t="shared" si="4"/>
        <v>0</v>
      </c>
      <c r="Z55" s="73">
        <f t="shared" si="5"/>
        <v>0</v>
      </c>
      <c r="AA55" s="73">
        <f t="shared" si="6"/>
        <v>1</v>
      </c>
      <c r="AB55" s="73">
        <f t="shared" si="7"/>
        <v>0</v>
      </c>
      <c r="AC55" s="73">
        <f t="shared" si="13"/>
        <v>0</v>
      </c>
      <c r="AD55" s="73">
        <f t="shared" si="14"/>
        <v>0</v>
      </c>
      <c r="AE55" s="246">
        <f t="shared" si="8"/>
        <v>0</v>
      </c>
      <c r="AF55" s="246">
        <f t="shared" si="9"/>
        <v>0</v>
      </c>
      <c r="AG55" s="246">
        <f t="shared" si="10"/>
        <v>0</v>
      </c>
      <c r="AH55" s="246">
        <f t="shared" si="11"/>
        <v>0</v>
      </c>
      <c r="AI55" s="246">
        <f t="shared" si="12"/>
        <v>0</v>
      </c>
    </row>
    <row r="56" spans="3:46" ht="15.75">
      <c r="C56" s="233" t="s">
        <v>74</v>
      </c>
      <c r="D56" s="235">
        <v>0</v>
      </c>
      <c r="E56" s="235">
        <v>0</v>
      </c>
      <c r="F56" s="235">
        <v>0</v>
      </c>
      <c r="G56" s="235">
        <v>0</v>
      </c>
      <c r="H56" s="235">
        <v>0</v>
      </c>
      <c r="I56" s="234">
        <v>0</v>
      </c>
      <c r="J56" s="234">
        <v>1</v>
      </c>
      <c r="K56" s="235">
        <v>0</v>
      </c>
      <c r="L56" s="235">
        <v>0</v>
      </c>
      <c r="M56" s="235">
        <v>0</v>
      </c>
      <c r="N56" s="235">
        <v>0</v>
      </c>
      <c r="O56" s="235">
        <v>0</v>
      </c>
      <c r="P56" s="235">
        <v>0</v>
      </c>
      <c r="Q56" s="235">
        <v>0</v>
      </c>
      <c r="R56" s="235">
        <v>0</v>
      </c>
      <c r="S56" s="244">
        <v>1</v>
      </c>
      <c r="T56" s="241">
        <f>1+LOG(F23/S56)</f>
        <v>2.1760912590556813</v>
      </c>
      <c r="U56" s="89">
        <f t="shared" si="0"/>
        <v>0</v>
      </c>
      <c r="V56" s="73">
        <f t="shared" si="1"/>
        <v>0</v>
      </c>
      <c r="W56" s="73">
        <f t="shared" si="2"/>
        <v>0</v>
      </c>
      <c r="X56" s="73">
        <f t="shared" si="3"/>
        <v>0</v>
      </c>
      <c r="Y56" s="73">
        <f t="shared" si="4"/>
        <v>0</v>
      </c>
      <c r="Z56" s="73">
        <f t="shared" si="5"/>
        <v>0</v>
      </c>
      <c r="AA56" s="73">
        <f t="shared" si="6"/>
        <v>1</v>
      </c>
      <c r="AB56" s="73">
        <f t="shared" si="7"/>
        <v>0</v>
      </c>
      <c r="AC56" s="73">
        <f t="shared" si="13"/>
        <v>0</v>
      </c>
      <c r="AD56" s="73">
        <f t="shared" si="14"/>
        <v>0</v>
      </c>
      <c r="AE56" s="246">
        <f t="shared" si="8"/>
        <v>0</v>
      </c>
      <c r="AF56" s="246">
        <f t="shared" si="9"/>
        <v>0</v>
      </c>
      <c r="AG56" s="246">
        <f t="shared" si="10"/>
        <v>0</v>
      </c>
      <c r="AH56" s="246">
        <f t="shared" si="11"/>
        <v>0</v>
      </c>
      <c r="AI56" s="246">
        <f t="shared" si="12"/>
        <v>0</v>
      </c>
    </row>
    <row r="57" spans="3:46" ht="15.75">
      <c r="C57" s="233" t="s">
        <v>75</v>
      </c>
      <c r="D57" s="235">
        <v>0</v>
      </c>
      <c r="E57" s="235">
        <v>0</v>
      </c>
      <c r="F57" s="235">
        <v>0</v>
      </c>
      <c r="G57" s="235">
        <v>0</v>
      </c>
      <c r="H57" s="235">
        <v>0</v>
      </c>
      <c r="I57" s="235">
        <v>0</v>
      </c>
      <c r="J57" s="234">
        <v>1</v>
      </c>
      <c r="K57" s="234">
        <v>1</v>
      </c>
      <c r="L57" s="235">
        <v>0</v>
      </c>
      <c r="M57" s="235">
        <v>0</v>
      </c>
      <c r="N57" s="235">
        <v>0</v>
      </c>
      <c r="O57" s="235">
        <v>0</v>
      </c>
      <c r="P57" s="235">
        <v>0</v>
      </c>
      <c r="Q57" s="235">
        <v>0</v>
      </c>
      <c r="R57" s="235">
        <v>1</v>
      </c>
      <c r="S57" s="243">
        <v>3</v>
      </c>
      <c r="T57" s="241">
        <f>1+LOG(F23/S57)</f>
        <v>1.6989700043360187</v>
      </c>
      <c r="U57" s="89">
        <f t="shared" si="0"/>
        <v>0</v>
      </c>
      <c r="V57" s="73">
        <f t="shared" si="1"/>
        <v>0</v>
      </c>
      <c r="W57" s="73">
        <f t="shared" si="2"/>
        <v>0</v>
      </c>
      <c r="X57" s="73">
        <f t="shared" si="3"/>
        <v>0</v>
      </c>
      <c r="Y57" s="73">
        <f t="shared" si="4"/>
        <v>0</v>
      </c>
      <c r="Z57" s="73">
        <f t="shared" si="5"/>
        <v>0</v>
      </c>
      <c r="AA57" s="73">
        <f t="shared" si="6"/>
        <v>1</v>
      </c>
      <c r="AB57" s="241">
        <f t="shared" si="7"/>
        <v>1.6989700043360187</v>
      </c>
      <c r="AC57" s="73">
        <f t="shared" si="13"/>
        <v>0</v>
      </c>
      <c r="AD57" s="73">
        <f t="shared" si="14"/>
        <v>0</v>
      </c>
      <c r="AE57" s="246">
        <f t="shared" si="8"/>
        <v>0</v>
      </c>
      <c r="AF57" s="246">
        <f t="shared" si="9"/>
        <v>0</v>
      </c>
      <c r="AG57" s="246">
        <f t="shared" si="10"/>
        <v>0</v>
      </c>
      <c r="AH57" s="246">
        <f t="shared" si="11"/>
        <v>0</v>
      </c>
      <c r="AI57" s="241">
        <f t="shared" si="12"/>
        <v>1.6989700043360187</v>
      </c>
    </row>
    <row r="58" spans="3:46" ht="15.75">
      <c r="C58" s="233" t="s">
        <v>76</v>
      </c>
      <c r="D58" s="235">
        <v>0</v>
      </c>
      <c r="E58" s="235">
        <v>0</v>
      </c>
      <c r="F58" s="235">
        <v>0</v>
      </c>
      <c r="G58" s="235">
        <v>0</v>
      </c>
      <c r="H58" s="235">
        <v>0</v>
      </c>
      <c r="I58" s="234">
        <v>0</v>
      </c>
      <c r="J58" s="234">
        <v>1</v>
      </c>
      <c r="K58" s="235">
        <v>0</v>
      </c>
      <c r="L58" s="235">
        <v>0</v>
      </c>
      <c r="M58" s="235">
        <v>0</v>
      </c>
      <c r="N58" s="235">
        <v>0</v>
      </c>
      <c r="O58" s="235">
        <v>0</v>
      </c>
      <c r="P58" s="235">
        <v>0</v>
      </c>
      <c r="Q58" s="235">
        <v>0</v>
      </c>
      <c r="R58" s="235">
        <v>0</v>
      </c>
      <c r="S58" s="244">
        <v>1</v>
      </c>
      <c r="T58" s="241">
        <f>1+LOG(F23/S58)</f>
        <v>2.1760912590556813</v>
      </c>
      <c r="U58" s="89">
        <f t="shared" si="0"/>
        <v>0</v>
      </c>
      <c r="V58" s="73">
        <f t="shared" si="1"/>
        <v>0</v>
      </c>
      <c r="W58" s="73">
        <f t="shared" si="2"/>
        <v>0</v>
      </c>
      <c r="X58" s="73">
        <f t="shared" si="3"/>
        <v>0</v>
      </c>
      <c r="Y58" s="73">
        <f t="shared" si="4"/>
        <v>0</v>
      </c>
      <c r="Z58" s="73">
        <f t="shared" si="5"/>
        <v>0</v>
      </c>
      <c r="AA58" s="73">
        <f t="shared" si="6"/>
        <v>1</v>
      </c>
      <c r="AB58" s="73">
        <f t="shared" si="7"/>
        <v>0</v>
      </c>
      <c r="AC58" s="73">
        <f t="shared" si="13"/>
        <v>0</v>
      </c>
      <c r="AD58" s="73">
        <f t="shared" si="14"/>
        <v>0</v>
      </c>
      <c r="AE58" s="246">
        <f t="shared" si="8"/>
        <v>0</v>
      </c>
      <c r="AF58" s="246">
        <f t="shared" si="9"/>
        <v>0</v>
      </c>
      <c r="AG58" s="246">
        <f t="shared" si="10"/>
        <v>0</v>
      </c>
      <c r="AH58" s="246">
        <f t="shared" si="11"/>
        <v>0</v>
      </c>
      <c r="AI58" s="246">
        <f t="shared" si="12"/>
        <v>0</v>
      </c>
    </row>
    <row r="59" spans="3:46" ht="15.75">
      <c r="C59" s="233" t="s">
        <v>77</v>
      </c>
      <c r="D59" s="234">
        <v>0</v>
      </c>
      <c r="E59" s="235">
        <v>0</v>
      </c>
      <c r="F59" s="235">
        <v>0</v>
      </c>
      <c r="G59" s="235">
        <v>0</v>
      </c>
      <c r="H59" s="235">
        <v>0</v>
      </c>
      <c r="I59" s="235">
        <v>0</v>
      </c>
      <c r="J59" s="234">
        <v>1</v>
      </c>
      <c r="K59" s="235">
        <v>0</v>
      </c>
      <c r="L59" s="235">
        <v>0</v>
      </c>
      <c r="M59" s="235">
        <v>0</v>
      </c>
      <c r="N59" s="235">
        <v>0</v>
      </c>
      <c r="O59" s="235">
        <v>0</v>
      </c>
      <c r="P59" s="235">
        <v>0</v>
      </c>
      <c r="Q59" s="235">
        <v>0</v>
      </c>
      <c r="R59" s="235">
        <v>0</v>
      </c>
      <c r="S59" s="244">
        <v>1</v>
      </c>
      <c r="T59" s="241">
        <f>1+LOG(F23/S59)</f>
        <v>2.1760912590556813</v>
      </c>
      <c r="U59" s="89">
        <f t="shared" si="0"/>
        <v>0</v>
      </c>
      <c r="V59" s="73">
        <f t="shared" si="1"/>
        <v>0</v>
      </c>
      <c r="W59" s="73">
        <f t="shared" si="2"/>
        <v>0</v>
      </c>
      <c r="X59" s="73">
        <f t="shared" si="3"/>
        <v>0</v>
      </c>
      <c r="Y59" s="73">
        <f t="shared" si="4"/>
        <v>0</v>
      </c>
      <c r="Z59" s="73">
        <f t="shared" si="5"/>
        <v>0</v>
      </c>
      <c r="AA59" s="73">
        <f t="shared" si="6"/>
        <v>1</v>
      </c>
      <c r="AB59" s="73">
        <f t="shared" si="7"/>
        <v>0</v>
      </c>
      <c r="AC59" s="73">
        <f t="shared" si="13"/>
        <v>0</v>
      </c>
      <c r="AD59" s="73">
        <f t="shared" si="14"/>
        <v>0</v>
      </c>
      <c r="AE59" s="246">
        <f t="shared" si="8"/>
        <v>0</v>
      </c>
      <c r="AF59" s="246">
        <f t="shared" si="9"/>
        <v>0</v>
      </c>
      <c r="AG59" s="246">
        <f t="shared" si="10"/>
        <v>0</v>
      </c>
      <c r="AH59" s="246">
        <f t="shared" si="11"/>
        <v>0</v>
      </c>
      <c r="AI59" s="246">
        <f t="shared" si="12"/>
        <v>0</v>
      </c>
    </row>
    <row r="60" spans="3:46" ht="15.75">
      <c r="C60" s="233" t="s">
        <v>78</v>
      </c>
      <c r="D60" s="235">
        <v>0</v>
      </c>
      <c r="E60" s="235">
        <v>0</v>
      </c>
      <c r="F60" s="235">
        <v>0</v>
      </c>
      <c r="G60" s="235">
        <v>0</v>
      </c>
      <c r="H60" s="235">
        <v>0</v>
      </c>
      <c r="I60" s="235">
        <v>0</v>
      </c>
      <c r="J60" s="234">
        <v>1</v>
      </c>
      <c r="K60" s="234">
        <v>0</v>
      </c>
      <c r="L60" s="235">
        <v>0</v>
      </c>
      <c r="M60" s="235">
        <v>0</v>
      </c>
      <c r="N60" s="235">
        <v>0</v>
      </c>
      <c r="O60" s="235">
        <v>0</v>
      </c>
      <c r="P60" s="235">
        <v>0</v>
      </c>
      <c r="Q60" s="234">
        <v>1</v>
      </c>
      <c r="R60" s="235">
        <v>0</v>
      </c>
      <c r="S60" s="243">
        <v>2</v>
      </c>
      <c r="T60" s="241">
        <f>1+LOG(F23/S60)</f>
        <v>1.8750612633917001</v>
      </c>
      <c r="U60" s="89">
        <f t="shared" si="0"/>
        <v>0</v>
      </c>
      <c r="V60" s="73">
        <f t="shared" si="1"/>
        <v>0</v>
      </c>
      <c r="W60" s="73">
        <f t="shared" si="2"/>
        <v>0</v>
      </c>
      <c r="X60" s="73">
        <f t="shared" si="3"/>
        <v>0</v>
      </c>
      <c r="Y60" s="73">
        <f t="shared" si="4"/>
        <v>0</v>
      </c>
      <c r="Z60" s="73">
        <f t="shared" si="5"/>
        <v>0</v>
      </c>
      <c r="AA60" s="73">
        <f t="shared" si="6"/>
        <v>1</v>
      </c>
      <c r="AB60" s="73">
        <f t="shared" si="7"/>
        <v>0</v>
      </c>
      <c r="AC60" s="73">
        <f t="shared" si="13"/>
        <v>0</v>
      </c>
      <c r="AD60" s="73">
        <f t="shared" si="14"/>
        <v>0</v>
      </c>
      <c r="AE60" s="246">
        <f t="shared" ref="AE60:AE96" si="15">T60*N60</f>
        <v>0</v>
      </c>
      <c r="AF60" s="246">
        <f t="shared" ref="AF60:AF96" si="16">T60*O60</f>
        <v>0</v>
      </c>
      <c r="AG60" s="246">
        <f t="shared" ref="AG60:AG96" si="17">T60*P60</f>
        <v>0</v>
      </c>
      <c r="AH60" s="241">
        <f t="shared" ref="AH60:AH96" si="18">T60*Q60</f>
        <v>1.8750612633917001</v>
      </c>
      <c r="AI60" s="246">
        <f t="shared" ref="AI60:AI96" si="19">T60*R60</f>
        <v>0</v>
      </c>
      <c r="AK60" s="27"/>
      <c r="AL60" s="27"/>
      <c r="AM60" s="27"/>
      <c r="AN60" s="27"/>
      <c r="AO60" s="27"/>
      <c r="AP60" s="27"/>
      <c r="AQ60" s="27"/>
      <c r="AR60" s="27"/>
      <c r="AS60" s="27"/>
      <c r="AT60" s="27"/>
    </row>
    <row r="61" spans="3:46" ht="15.75">
      <c r="C61" s="233" t="s">
        <v>79</v>
      </c>
      <c r="D61" s="235">
        <v>0</v>
      </c>
      <c r="E61" s="235">
        <v>0</v>
      </c>
      <c r="F61" s="235">
        <v>0</v>
      </c>
      <c r="G61" s="235">
        <v>0</v>
      </c>
      <c r="H61" s="235">
        <v>0</v>
      </c>
      <c r="I61" s="234">
        <v>0</v>
      </c>
      <c r="J61" s="235">
        <v>0</v>
      </c>
      <c r="K61" s="234">
        <v>1</v>
      </c>
      <c r="L61" s="235">
        <v>0</v>
      </c>
      <c r="M61" s="235">
        <v>0</v>
      </c>
      <c r="N61" s="235">
        <v>0</v>
      </c>
      <c r="O61" s="235">
        <v>0</v>
      </c>
      <c r="P61" s="235">
        <v>0</v>
      </c>
      <c r="Q61" s="235">
        <v>0</v>
      </c>
      <c r="R61" s="235">
        <v>0</v>
      </c>
      <c r="S61" s="244">
        <v>1</v>
      </c>
      <c r="T61" s="241">
        <f>1+LOG(F23/S61)</f>
        <v>2.1760912590556813</v>
      </c>
      <c r="U61" s="89">
        <f t="shared" si="0"/>
        <v>0</v>
      </c>
      <c r="V61" s="73">
        <f t="shared" si="1"/>
        <v>0</v>
      </c>
      <c r="W61" s="73">
        <f t="shared" si="2"/>
        <v>0</v>
      </c>
      <c r="X61" s="73">
        <f t="shared" si="3"/>
        <v>0</v>
      </c>
      <c r="Y61" s="73">
        <f t="shared" si="4"/>
        <v>0</v>
      </c>
      <c r="Z61" s="73">
        <f t="shared" si="5"/>
        <v>0</v>
      </c>
      <c r="AA61" s="73">
        <f t="shared" si="6"/>
        <v>0</v>
      </c>
      <c r="AB61" s="241">
        <f t="shared" si="7"/>
        <v>2.1760912590556813</v>
      </c>
      <c r="AC61" s="73">
        <f t="shared" si="13"/>
        <v>0</v>
      </c>
      <c r="AD61" s="73">
        <f t="shared" si="14"/>
        <v>0</v>
      </c>
      <c r="AE61" s="246">
        <f t="shared" si="15"/>
        <v>0</v>
      </c>
      <c r="AF61" s="246">
        <f t="shared" si="16"/>
        <v>0</v>
      </c>
      <c r="AG61" s="246">
        <f t="shared" si="17"/>
        <v>0</v>
      </c>
      <c r="AH61" s="246">
        <f t="shared" si="18"/>
        <v>0</v>
      </c>
      <c r="AI61" s="246">
        <f t="shared" si="19"/>
        <v>0</v>
      </c>
    </row>
    <row r="62" spans="3:46" ht="15.75" customHeight="1">
      <c r="C62" s="233" t="s">
        <v>80</v>
      </c>
      <c r="D62" s="235">
        <v>0</v>
      </c>
      <c r="E62" s="235">
        <v>0</v>
      </c>
      <c r="F62" s="235">
        <v>0</v>
      </c>
      <c r="G62" s="235">
        <v>0</v>
      </c>
      <c r="H62" s="234">
        <v>0</v>
      </c>
      <c r="I62" s="235">
        <v>0</v>
      </c>
      <c r="J62" s="235">
        <v>0</v>
      </c>
      <c r="K62" s="234">
        <v>1</v>
      </c>
      <c r="L62" s="235">
        <v>0</v>
      </c>
      <c r="M62" s="235">
        <v>0</v>
      </c>
      <c r="N62" s="235">
        <v>0</v>
      </c>
      <c r="O62" s="235">
        <v>0</v>
      </c>
      <c r="P62" s="235">
        <v>0</v>
      </c>
      <c r="Q62" s="235">
        <v>0</v>
      </c>
      <c r="R62" s="235">
        <v>0</v>
      </c>
      <c r="S62" s="244">
        <v>1</v>
      </c>
      <c r="T62" s="241">
        <f>1+LOG(F23/S62)</f>
        <v>2.1760912590556813</v>
      </c>
      <c r="U62" s="89">
        <f t="shared" si="0"/>
        <v>0</v>
      </c>
      <c r="V62" s="73">
        <f t="shared" si="1"/>
        <v>0</v>
      </c>
      <c r="W62" s="73">
        <f t="shared" si="2"/>
        <v>0</v>
      </c>
      <c r="X62" s="73">
        <f t="shared" si="3"/>
        <v>0</v>
      </c>
      <c r="Y62" s="73">
        <f t="shared" si="4"/>
        <v>0</v>
      </c>
      <c r="Z62" s="73">
        <f t="shared" si="5"/>
        <v>0</v>
      </c>
      <c r="AA62" s="73">
        <f t="shared" si="6"/>
        <v>0</v>
      </c>
      <c r="AB62" s="241">
        <f t="shared" si="7"/>
        <v>2.1760912590556813</v>
      </c>
      <c r="AC62" s="73">
        <f t="shared" si="13"/>
        <v>0</v>
      </c>
      <c r="AD62" s="73">
        <f t="shared" si="14"/>
        <v>0</v>
      </c>
      <c r="AE62" s="246">
        <f t="shared" si="15"/>
        <v>0</v>
      </c>
      <c r="AF62" s="246">
        <f t="shared" si="16"/>
        <v>0</v>
      </c>
      <c r="AG62" s="246">
        <f t="shared" si="17"/>
        <v>0</v>
      </c>
      <c r="AH62" s="246">
        <f t="shared" si="18"/>
        <v>0</v>
      </c>
      <c r="AI62" s="246">
        <f t="shared" si="19"/>
        <v>0</v>
      </c>
    </row>
    <row r="63" spans="3:46" ht="15" customHeight="1">
      <c r="C63" s="233" t="s">
        <v>81</v>
      </c>
      <c r="D63" s="235">
        <v>0</v>
      </c>
      <c r="E63" s="235">
        <v>0</v>
      </c>
      <c r="F63" s="235">
        <v>0</v>
      </c>
      <c r="G63" s="235">
        <v>0</v>
      </c>
      <c r="H63" s="235">
        <v>0</v>
      </c>
      <c r="I63" s="234">
        <v>0</v>
      </c>
      <c r="J63" s="235">
        <v>0</v>
      </c>
      <c r="K63" s="235">
        <v>0</v>
      </c>
      <c r="L63" s="234">
        <v>1</v>
      </c>
      <c r="M63" s="234">
        <v>0</v>
      </c>
      <c r="N63" s="235">
        <v>0</v>
      </c>
      <c r="O63" s="235">
        <v>0</v>
      </c>
      <c r="P63" s="235">
        <v>0</v>
      </c>
      <c r="Q63" s="235">
        <v>0</v>
      </c>
      <c r="R63" s="235">
        <v>0</v>
      </c>
      <c r="S63" s="243">
        <v>1</v>
      </c>
      <c r="T63" s="241">
        <f>1+LOG(F23/S63)</f>
        <v>2.1760912590556813</v>
      </c>
      <c r="U63" s="89">
        <f t="shared" si="0"/>
        <v>0</v>
      </c>
      <c r="V63" s="73">
        <f t="shared" si="1"/>
        <v>0</v>
      </c>
      <c r="W63" s="73">
        <f t="shared" si="2"/>
        <v>0</v>
      </c>
      <c r="X63" s="73">
        <f t="shared" si="3"/>
        <v>0</v>
      </c>
      <c r="Y63" s="73">
        <f t="shared" si="4"/>
        <v>0</v>
      </c>
      <c r="Z63" s="73">
        <f t="shared" si="5"/>
        <v>0</v>
      </c>
      <c r="AA63" s="73">
        <f t="shared" si="6"/>
        <v>0</v>
      </c>
      <c r="AB63" s="73">
        <f t="shared" si="7"/>
        <v>0</v>
      </c>
      <c r="AC63" s="241">
        <f t="shared" si="13"/>
        <v>2.1760912590556813</v>
      </c>
      <c r="AD63" s="73">
        <f t="shared" si="14"/>
        <v>0</v>
      </c>
      <c r="AE63" s="246">
        <f t="shared" si="15"/>
        <v>0</v>
      </c>
      <c r="AF63" s="246">
        <f t="shared" si="16"/>
        <v>0</v>
      </c>
      <c r="AG63" s="246">
        <f t="shared" si="17"/>
        <v>0</v>
      </c>
      <c r="AH63" s="246">
        <f t="shared" si="18"/>
        <v>0</v>
      </c>
      <c r="AI63" s="246">
        <f t="shared" si="19"/>
        <v>0</v>
      </c>
    </row>
    <row r="64" spans="3:46" ht="15.75">
      <c r="C64" s="233" t="s">
        <v>82</v>
      </c>
      <c r="D64" s="235">
        <v>0</v>
      </c>
      <c r="E64" s="235">
        <v>0</v>
      </c>
      <c r="F64" s="235">
        <v>0</v>
      </c>
      <c r="G64" s="235">
        <v>0</v>
      </c>
      <c r="H64" s="235">
        <v>0</v>
      </c>
      <c r="I64" s="235">
        <v>0</v>
      </c>
      <c r="J64" s="234">
        <v>0</v>
      </c>
      <c r="K64" s="235">
        <v>0</v>
      </c>
      <c r="L64" s="234">
        <v>1</v>
      </c>
      <c r="M64" s="235">
        <v>0</v>
      </c>
      <c r="N64" s="234">
        <v>0</v>
      </c>
      <c r="O64" s="235">
        <v>0</v>
      </c>
      <c r="P64" s="235">
        <v>0</v>
      </c>
      <c r="Q64" s="235">
        <v>0</v>
      </c>
      <c r="R64" s="235">
        <v>0</v>
      </c>
      <c r="S64" s="244">
        <v>1</v>
      </c>
      <c r="T64" s="241">
        <f>1+LOG(F23/S64)</f>
        <v>2.1760912590556813</v>
      </c>
      <c r="U64" s="89">
        <f t="shared" si="0"/>
        <v>0</v>
      </c>
      <c r="V64" s="73">
        <f t="shared" si="1"/>
        <v>0</v>
      </c>
      <c r="W64" s="73">
        <f t="shared" si="2"/>
        <v>0</v>
      </c>
      <c r="X64" s="73">
        <f t="shared" si="3"/>
        <v>0</v>
      </c>
      <c r="Y64" s="73">
        <f t="shared" si="4"/>
        <v>0</v>
      </c>
      <c r="Z64" s="73">
        <f t="shared" si="5"/>
        <v>0</v>
      </c>
      <c r="AA64" s="73">
        <f t="shared" si="6"/>
        <v>0</v>
      </c>
      <c r="AB64" s="73">
        <f t="shared" si="7"/>
        <v>0</v>
      </c>
      <c r="AC64" s="241">
        <f t="shared" si="13"/>
        <v>2.1760912590556813</v>
      </c>
      <c r="AD64" s="73">
        <f t="shared" si="14"/>
        <v>0</v>
      </c>
      <c r="AE64" s="246">
        <f t="shared" si="15"/>
        <v>0</v>
      </c>
      <c r="AF64" s="246">
        <f t="shared" si="16"/>
        <v>0</v>
      </c>
      <c r="AG64" s="246">
        <f t="shared" si="17"/>
        <v>0</v>
      </c>
      <c r="AH64" s="246">
        <f t="shared" si="18"/>
        <v>0</v>
      </c>
      <c r="AI64" s="246">
        <f t="shared" si="19"/>
        <v>0</v>
      </c>
    </row>
    <row r="65" spans="3:35" ht="15.75">
      <c r="C65" s="233" t="s">
        <v>83</v>
      </c>
      <c r="D65" s="235">
        <v>0</v>
      </c>
      <c r="E65" s="235">
        <v>0</v>
      </c>
      <c r="F65" s="235">
        <v>0</v>
      </c>
      <c r="G65" s="235">
        <v>0</v>
      </c>
      <c r="H65" s="235">
        <v>0</v>
      </c>
      <c r="I65" s="235">
        <v>0</v>
      </c>
      <c r="J65" s="234">
        <v>0</v>
      </c>
      <c r="K65" s="235">
        <v>0</v>
      </c>
      <c r="L65" s="234">
        <v>1</v>
      </c>
      <c r="M65" s="235">
        <v>0</v>
      </c>
      <c r="N65" s="235">
        <v>0</v>
      </c>
      <c r="O65" s="235">
        <v>0</v>
      </c>
      <c r="P65" s="235">
        <v>0</v>
      </c>
      <c r="Q65" s="235">
        <v>0</v>
      </c>
      <c r="R65" s="235">
        <v>0</v>
      </c>
      <c r="S65" s="244">
        <v>1</v>
      </c>
      <c r="T65" s="241">
        <f>1+LOG(F23/S65)</f>
        <v>2.1760912590556813</v>
      </c>
      <c r="U65" s="89">
        <f t="shared" si="0"/>
        <v>0</v>
      </c>
      <c r="V65" s="73">
        <f t="shared" si="1"/>
        <v>0</v>
      </c>
      <c r="W65" s="73">
        <f t="shared" si="2"/>
        <v>0</v>
      </c>
      <c r="X65" s="73">
        <f t="shared" si="3"/>
        <v>0</v>
      </c>
      <c r="Y65" s="73">
        <f t="shared" si="4"/>
        <v>0</v>
      </c>
      <c r="Z65" s="73">
        <f t="shared" si="5"/>
        <v>0</v>
      </c>
      <c r="AA65" s="73">
        <f t="shared" si="6"/>
        <v>0</v>
      </c>
      <c r="AB65" s="73">
        <f t="shared" si="7"/>
        <v>0</v>
      </c>
      <c r="AC65" s="241">
        <f t="shared" si="13"/>
        <v>2.1760912590556813</v>
      </c>
      <c r="AD65" s="73">
        <f t="shared" si="14"/>
        <v>0</v>
      </c>
      <c r="AE65" s="246">
        <f t="shared" si="15"/>
        <v>0</v>
      </c>
      <c r="AF65" s="246">
        <f t="shared" si="16"/>
        <v>0</v>
      </c>
      <c r="AG65" s="246">
        <f t="shared" si="17"/>
        <v>0</v>
      </c>
      <c r="AH65" s="246">
        <f t="shared" si="18"/>
        <v>0</v>
      </c>
      <c r="AI65" s="246">
        <f t="shared" si="19"/>
        <v>0</v>
      </c>
    </row>
    <row r="66" spans="3:35" ht="15.75" customHeight="1">
      <c r="C66" s="233" t="s">
        <v>84</v>
      </c>
      <c r="D66" s="235">
        <v>0</v>
      </c>
      <c r="E66" s="234">
        <v>0</v>
      </c>
      <c r="F66" s="235">
        <v>0</v>
      </c>
      <c r="G66" s="234">
        <v>0</v>
      </c>
      <c r="H66" s="235">
        <v>0</v>
      </c>
      <c r="I66" s="235">
        <v>0</v>
      </c>
      <c r="J66" s="235">
        <v>0</v>
      </c>
      <c r="K66" s="235">
        <v>0</v>
      </c>
      <c r="L66" s="234">
        <v>1</v>
      </c>
      <c r="M66" s="235">
        <v>0</v>
      </c>
      <c r="N66" s="235">
        <v>0</v>
      </c>
      <c r="O66" s="235">
        <v>0</v>
      </c>
      <c r="P66" s="235">
        <v>0</v>
      </c>
      <c r="Q66" s="234">
        <v>1</v>
      </c>
      <c r="R66" s="235">
        <v>0</v>
      </c>
      <c r="S66" s="244">
        <v>2</v>
      </c>
      <c r="T66" s="241">
        <f>1+LOG(F23/S66)</f>
        <v>1.8750612633917001</v>
      </c>
      <c r="U66" s="89">
        <f t="shared" si="0"/>
        <v>0</v>
      </c>
      <c r="V66" s="73">
        <f t="shared" si="1"/>
        <v>0</v>
      </c>
      <c r="W66" s="73">
        <f t="shared" si="2"/>
        <v>0</v>
      </c>
      <c r="X66" s="73">
        <f t="shared" si="3"/>
        <v>0</v>
      </c>
      <c r="Y66" s="73">
        <f t="shared" si="4"/>
        <v>0</v>
      </c>
      <c r="Z66" s="73">
        <f t="shared" si="5"/>
        <v>0</v>
      </c>
      <c r="AA66" s="73">
        <f t="shared" si="6"/>
        <v>0</v>
      </c>
      <c r="AB66" s="73">
        <f t="shared" si="7"/>
        <v>0</v>
      </c>
      <c r="AC66" s="241">
        <f t="shared" si="13"/>
        <v>1.8750612633917001</v>
      </c>
      <c r="AD66" s="73">
        <f t="shared" si="14"/>
        <v>0</v>
      </c>
      <c r="AE66" s="246">
        <f t="shared" si="15"/>
        <v>0</v>
      </c>
      <c r="AF66" s="246">
        <f t="shared" si="16"/>
        <v>0</v>
      </c>
      <c r="AG66" s="246">
        <f t="shared" si="17"/>
        <v>0</v>
      </c>
      <c r="AH66" s="241">
        <f t="shared" si="18"/>
        <v>1.8750612633917001</v>
      </c>
      <c r="AI66" s="246">
        <f t="shared" si="19"/>
        <v>0</v>
      </c>
    </row>
    <row r="67" spans="3:35" ht="15.75">
      <c r="C67" s="233" t="s">
        <v>85</v>
      </c>
      <c r="D67" s="234">
        <v>0</v>
      </c>
      <c r="E67" s="235">
        <v>0</v>
      </c>
      <c r="F67" s="235">
        <v>0</v>
      </c>
      <c r="G67" s="235">
        <v>0</v>
      </c>
      <c r="H67" s="235">
        <v>0</v>
      </c>
      <c r="I67" s="235">
        <v>0</v>
      </c>
      <c r="J67" s="235">
        <v>0</v>
      </c>
      <c r="K67" s="235">
        <v>0</v>
      </c>
      <c r="L67" s="234">
        <v>1</v>
      </c>
      <c r="M67" s="235">
        <v>0</v>
      </c>
      <c r="N67" s="235">
        <v>0</v>
      </c>
      <c r="O67" s="235">
        <v>0</v>
      </c>
      <c r="P67" s="235">
        <v>0</v>
      </c>
      <c r="Q67" s="235">
        <v>0</v>
      </c>
      <c r="R67" s="235">
        <v>0</v>
      </c>
      <c r="S67" s="244">
        <v>1</v>
      </c>
      <c r="T67" s="241">
        <f>1+LOG(F23/S67)</f>
        <v>2.1760912590556813</v>
      </c>
      <c r="U67" s="89">
        <f t="shared" si="0"/>
        <v>0</v>
      </c>
      <c r="V67" s="73">
        <f t="shared" si="1"/>
        <v>0</v>
      </c>
      <c r="W67" s="73">
        <f t="shared" si="2"/>
        <v>0</v>
      </c>
      <c r="X67" s="73">
        <f t="shared" si="3"/>
        <v>0</v>
      </c>
      <c r="Y67" s="73">
        <f t="shared" si="4"/>
        <v>0</v>
      </c>
      <c r="Z67" s="73">
        <f t="shared" si="5"/>
        <v>0</v>
      </c>
      <c r="AA67" s="73">
        <f t="shared" si="6"/>
        <v>0</v>
      </c>
      <c r="AB67" s="73">
        <f t="shared" si="7"/>
        <v>0</v>
      </c>
      <c r="AC67" s="241">
        <f t="shared" si="13"/>
        <v>2.1760912590556813</v>
      </c>
      <c r="AD67" s="73">
        <f t="shared" si="14"/>
        <v>0</v>
      </c>
      <c r="AE67" s="246">
        <f t="shared" si="15"/>
        <v>0</v>
      </c>
      <c r="AF67" s="246">
        <f t="shared" si="16"/>
        <v>0</v>
      </c>
      <c r="AG67" s="246">
        <f t="shared" si="17"/>
        <v>0</v>
      </c>
      <c r="AH67" s="246">
        <f t="shared" si="18"/>
        <v>0</v>
      </c>
      <c r="AI67" s="246">
        <f t="shared" si="19"/>
        <v>0</v>
      </c>
    </row>
    <row r="68" spans="3:35" ht="15.75" customHeight="1">
      <c r="C68" s="233" t="s">
        <v>86</v>
      </c>
      <c r="D68" s="235">
        <v>0</v>
      </c>
      <c r="E68" s="235">
        <v>0</v>
      </c>
      <c r="F68" s="235">
        <v>0</v>
      </c>
      <c r="G68" s="235">
        <v>0</v>
      </c>
      <c r="H68" s="235">
        <v>0</v>
      </c>
      <c r="I68" s="235">
        <v>0</v>
      </c>
      <c r="J68" s="235">
        <v>0</v>
      </c>
      <c r="K68" s="235">
        <v>0</v>
      </c>
      <c r="L68" s="235">
        <v>1</v>
      </c>
      <c r="M68" s="235">
        <v>0</v>
      </c>
      <c r="N68" s="235">
        <v>0</v>
      </c>
      <c r="O68" s="235">
        <v>0</v>
      </c>
      <c r="P68" s="235">
        <v>0</v>
      </c>
      <c r="Q68" s="235">
        <v>0</v>
      </c>
      <c r="R68" s="235">
        <v>0</v>
      </c>
      <c r="S68" s="244">
        <v>1</v>
      </c>
      <c r="T68" s="241">
        <f>1+LOG(F23/S68)</f>
        <v>2.1760912590556813</v>
      </c>
      <c r="U68" s="89">
        <f t="shared" si="0"/>
        <v>0</v>
      </c>
      <c r="V68" s="73">
        <f t="shared" si="1"/>
        <v>0</v>
      </c>
      <c r="W68" s="73">
        <f t="shared" si="2"/>
        <v>0</v>
      </c>
      <c r="X68" s="73">
        <f t="shared" si="3"/>
        <v>0</v>
      </c>
      <c r="Y68" s="73">
        <f t="shared" si="4"/>
        <v>0</v>
      </c>
      <c r="Z68" s="73">
        <f t="shared" si="5"/>
        <v>0</v>
      </c>
      <c r="AA68" s="73">
        <f t="shared" si="6"/>
        <v>0</v>
      </c>
      <c r="AB68" s="73">
        <f t="shared" si="7"/>
        <v>0</v>
      </c>
      <c r="AC68" s="241">
        <f t="shared" si="13"/>
        <v>2.1760912590556813</v>
      </c>
      <c r="AD68" s="73">
        <f t="shared" si="14"/>
        <v>0</v>
      </c>
      <c r="AE68" s="246">
        <f t="shared" si="15"/>
        <v>0</v>
      </c>
      <c r="AF68" s="246">
        <f t="shared" si="16"/>
        <v>0</v>
      </c>
      <c r="AG68" s="246">
        <f t="shared" si="17"/>
        <v>0</v>
      </c>
      <c r="AH68" s="246">
        <f t="shared" si="18"/>
        <v>0</v>
      </c>
      <c r="AI68" s="246">
        <f t="shared" si="19"/>
        <v>0</v>
      </c>
    </row>
    <row r="69" spans="3:35" ht="15.75" customHeight="1">
      <c r="C69" s="233" t="s">
        <v>87</v>
      </c>
      <c r="D69" s="235">
        <v>0</v>
      </c>
      <c r="E69" s="235">
        <v>0</v>
      </c>
      <c r="F69" s="235">
        <v>0</v>
      </c>
      <c r="G69" s="235">
        <v>0</v>
      </c>
      <c r="H69" s="235">
        <v>0</v>
      </c>
      <c r="I69" s="234">
        <v>0</v>
      </c>
      <c r="J69" s="235">
        <v>0</v>
      </c>
      <c r="K69" s="235">
        <v>0</v>
      </c>
      <c r="L69" s="235">
        <v>0</v>
      </c>
      <c r="M69" s="235">
        <v>1</v>
      </c>
      <c r="N69" s="235">
        <v>1</v>
      </c>
      <c r="O69" s="235">
        <v>1</v>
      </c>
      <c r="P69" s="235">
        <v>0</v>
      </c>
      <c r="Q69" s="235">
        <v>0</v>
      </c>
      <c r="R69" s="235">
        <v>0</v>
      </c>
      <c r="S69" s="244">
        <v>3</v>
      </c>
      <c r="T69" s="241">
        <f>1+LOG(F23/S69)</f>
        <v>1.6989700043360187</v>
      </c>
      <c r="U69" s="89">
        <f t="shared" si="0"/>
        <v>0</v>
      </c>
      <c r="V69" s="73">
        <f t="shared" si="1"/>
        <v>0</v>
      </c>
      <c r="W69" s="73">
        <f t="shared" si="2"/>
        <v>0</v>
      </c>
      <c r="X69" s="73">
        <f t="shared" si="3"/>
        <v>0</v>
      </c>
      <c r="Y69" s="73">
        <f t="shared" si="4"/>
        <v>0</v>
      </c>
      <c r="Z69" s="73">
        <f t="shared" si="5"/>
        <v>0</v>
      </c>
      <c r="AA69" s="73">
        <f t="shared" si="6"/>
        <v>0</v>
      </c>
      <c r="AB69" s="73">
        <f t="shared" si="7"/>
        <v>0</v>
      </c>
      <c r="AC69" s="73">
        <f t="shared" si="13"/>
        <v>0</v>
      </c>
      <c r="AD69" s="73">
        <f t="shared" si="14"/>
        <v>1</v>
      </c>
      <c r="AE69" s="241">
        <f t="shared" si="15"/>
        <v>1.6989700043360187</v>
      </c>
      <c r="AF69" s="241">
        <f t="shared" si="16"/>
        <v>1.6989700043360187</v>
      </c>
      <c r="AG69" s="246">
        <f t="shared" si="17"/>
        <v>0</v>
      </c>
      <c r="AH69" s="246">
        <f t="shared" si="18"/>
        <v>0</v>
      </c>
      <c r="AI69" s="246">
        <f t="shared" si="19"/>
        <v>0</v>
      </c>
    </row>
    <row r="70" spans="3:35" ht="15.75" customHeight="1">
      <c r="C70" s="233" t="s">
        <v>88</v>
      </c>
      <c r="D70" s="235">
        <v>0</v>
      </c>
      <c r="E70" s="235">
        <v>0</v>
      </c>
      <c r="F70" s="235">
        <v>0</v>
      </c>
      <c r="G70" s="235">
        <v>0</v>
      </c>
      <c r="H70" s="235">
        <v>0</v>
      </c>
      <c r="I70" s="235">
        <v>0</v>
      </c>
      <c r="J70" s="235">
        <v>0</v>
      </c>
      <c r="K70" s="235">
        <v>0</v>
      </c>
      <c r="L70" s="235">
        <v>0</v>
      </c>
      <c r="M70" s="235">
        <v>1</v>
      </c>
      <c r="N70" s="235">
        <v>0</v>
      </c>
      <c r="O70" s="235">
        <v>0</v>
      </c>
      <c r="P70" s="235">
        <v>0</v>
      </c>
      <c r="Q70" s="235">
        <v>0</v>
      </c>
      <c r="R70" s="235">
        <v>0</v>
      </c>
      <c r="S70" s="244">
        <v>1</v>
      </c>
      <c r="T70" s="241">
        <f>1+LOG(F23/S70)</f>
        <v>2.1760912590556813</v>
      </c>
      <c r="U70" s="89">
        <f t="shared" si="0"/>
        <v>0</v>
      </c>
      <c r="V70" s="73">
        <f t="shared" si="1"/>
        <v>0</v>
      </c>
      <c r="W70" s="73">
        <f t="shared" si="2"/>
        <v>0</v>
      </c>
      <c r="X70" s="73">
        <f t="shared" si="3"/>
        <v>0</v>
      </c>
      <c r="Y70" s="73">
        <f t="shared" si="4"/>
        <v>0</v>
      </c>
      <c r="Z70" s="73">
        <f t="shared" si="5"/>
        <v>0</v>
      </c>
      <c r="AA70" s="73">
        <f t="shared" si="6"/>
        <v>0</v>
      </c>
      <c r="AB70" s="73">
        <f t="shared" si="7"/>
        <v>0</v>
      </c>
      <c r="AC70" s="73">
        <f t="shared" si="13"/>
        <v>0</v>
      </c>
      <c r="AD70" s="73">
        <f t="shared" si="14"/>
        <v>0</v>
      </c>
      <c r="AE70" s="246">
        <f t="shared" si="15"/>
        <v>0</v>
      </c>
      <c r="AF70" s="246">
        <f t="shared" si="16"/>
        <v>0</v>
      </c>
      <c r="AG70" s="246">
        <f t="shared" si="17"/>
        <v>0</v>
      </c>
      <c r="AH70" s="246">
        <f t="shared" si="18"/>
        <v>0</v>
      </c>
      <c r="AI70" s="246">
        <f t="shared" si="19"/>
        <v>0</v>
      </c>
    </row>
    <row r="71" spans="3:35" ht="16.5" customHeight="1">
      <c r="C71" s="233" t="s">
        <v>89</v>
      </c>
      <c r="D71" s="235">
        <v>0</v>
      </c>
      <c r="E71" s="235">
        <v>0</v>
      </c>
      <c r="F71" s="235">
        <v>0</v>
      </c>
      <c r="G71" s="235">
        <v>0</v>
      </c>
      <c r="H71" s="235">
        <v>0</v>
      </c>
      <c r="I71" s="234">
        <v>0</v>
      </c>
      <c r="J71" s="235">
        <v>0</v>
      </c>
      <c r="K71" s="235">
        <v>0</v>
      </c>
      <c r="L71" s="235">
        <v>0</v>
      </c>
      <c r="M71" s="235">
        <v>1</v>
      </c>
      <c r="N71" s="235">
        <v>0</v>
      </c>
      <c r="O71" s="235">
        <v>0</v>
      </c>
      <c r="P71" s="235">
        <v>0</v>
      </c>
      <c r="Q71" s="235">
        <v>0</v>
      </c>
      <c r="R71" s="235">
        <v>0</v>
      </c>
      <c r="S71" s="244">
        <v>1</v>
      </c>
      <c r="T71" s="241">
        <f>1+LOG(F23/S71)</f>
        <v>2.1760912590556813</v>
      </c>
      <c r="U71" s="89">
        <f t="shared" si="0"/>
        <v>0</v>
      </c>
      <c r="V71" s="73">
        <f t="shared" si="1"/>
        <v>0</v>
      </c>
      <c r="W71" s="73">
        <f t="shared" si="2"/>
        <v>0</v>
      </c>
      <c r="X71" s="73">
        <f t="shared" si="3"/>
        <v>0</v>
      </c>
      <c r="Y71" s="73">
        <f t="shared" si="4"/>
        <v>0</v>
      </c>
      <c r="Z71" s="73">
        <f t="shared" si="5"/>
        <v>0</v>
      </c>
      <c r="AA71" s="73">
        <f t="shared" si="6"/>
        <v>0</v>
      </c>
      <c r="AB71" s="73">
        <f t="shared" si="7"/>
        <v>0</v>
      </c>
      <c r="AC71" s="73">
        <f t="shared" si="13"/>
        <v>0</v>
      </c>
      <c r="AD71" s="73">
        <f t="shared" si="14"/>
        <v>0</v>
      </c>
      <c r="AE71" s="246">
        <f t="shared" si="15"/>
        <v>0</v>
      </c>
      <c r="AF71" s="246">
        <f t="shared" si="16"/>
        <v>0</v>
      </c>
      <c r="AG71" s="246">
        <f t="shared" si="17"/>
        <v>0</v>
      </c>
      <c r="AH71" s="246">
        <f t="shared" si="18"/>
        <v>0</v>
      </c>
      <c r="AI71" s="246">
        <f t="shared" si="19"/>
        <v>0</v>
      </c>
    </row>
    <row r="72" spans="3:35" ht="15.75" customHeight="1">
      <c r="C72" s="233" t="s">
        <v>90</v>
      </c>
      <c r="D72" s="235">
        <v>0</v>
      </c>
      <c r="E72" s="235">
        <v>0</v>
      </c>
      <c r="F72" s="235">
        <v>0</v>
      </c>
      <c r="G72" s="235">
        <v>0</v>
      </c>
      <c r="H72" s="235">
        <v>0</v>
      </c>
      <c r="I72" s="235">
        <v>0</v>
      </c>
      <c r="J72" s="234">
        <v>0</v>
      </c>
      <c r="K72" s="235">
        <v>0</v>
      </c>
      <c r="L72" s="235">
        <v>0</v>
      </c>
      <c r="M72" s="235">
        <v>1</v>
      </c>
      <c r="N72" s="235">
        <v>0</v>
      </c>
      <c r="O72" s="235">
        <v>0</v>
      </c>
      <c r="P72" s="235">
        <v>0</v>
      </c>
      <c r="Q72" s="235">
        <v>0</v>
      </c>
      <c r="R72" s="235">
        <v>0</v>
      </c>
      <c r="S72" s="244">
        <v>1</v>
      </c>
      <c r="T72" s="241">
        <f>1+LOG(F23/S72)</f>
        <v>2.1760912590556813</v>
      </c>
      <c r="U72" s="89">
        <f t="shared" si="0"/>
        <v>0</v>
      </c>
      <c r="V72" s="73">
        <f t="shared" si="1"/>
        <v>0</v>
      </c>
      <c r="W72" s="73">
        <f t="shared" si="2"/>
        <v>0</v>
      </c>
      <c r="X72" s="73">
        <f t="shared" si="3"/>
        <v>0</v>
      </c>
      <c r="Y72" s="73">
        <f t="shared" si="4"/>
        <v>0</v>
      </c>
      <c r="Z72" s="73">
        <f t="shared" si="5"/>
        <v>0</v>
      </c>
      <c r="AA72" s="73">
        <f t="shared" si="6"/>
        <v>0</v>
      </c>
      <c r="AB72" s="73">
        <f t="shared" si="7"/>
        <v>0</v>
      </c>
      <c r="AC72" s="73">
        <f t="shared" si="13"/>
        <v>0</v>
      </c>
      <c r="AD72" s="73">
        <f t="shared" si="14"/>
        <v>0</v>
      </c>
      <c r="AE72" s="246">
        <f t="shared" si="15"/>
        <v>0</v>
      </c>
      <c r="AF72" s="246">
        <f t="shared" si="16"/>
        <v>0</v>
      </c>
      <c r="AG72" s="246">
        <f t="shared" si="17"/>
        <v>0</v>
      </c>
      <c r="AH72" s="246">
        <f t="shared" si="18"/>
        <v>0</v>
      </c>
      <c r="AI72" s="246">
        <f t="shared" si="19"/>
        <v>0</v>
      </c>
    </row>
    <row r="73" spans="3:35" ht="15.75" customHeight="1">
      <c r="C73" s="233" t="s">
        <v>91</v>
      </c>
      <c r="D73" s="235">
        <v>0</v>
      </c>
      <c r="E73" s="235">
        <v>0</v>
      </c>
      <c r="F73" s="235">
        <v>0</v>
      </c>
      <c r="G73" s="235">
        <v>0</v>
      </c>
      <c r="H73" s="234">
        <v>0</v>
      </c>
      <c r="I73" s="235">
        <v>0</v>
      </c>
      <c r="J73" s="234">
        <v>0</v>
      </c>
      <c r="K73" s="235">
        <v>0</v>
      </c>
      <c r="L73" s="235">
        <v>0</v>
      </c>
      <c r="M73" s="235">
        <v>1</v>
      </c>
      <c r="N73" s="235">
        <v>0</v>
      </c>
      <c r="O73" s="235">
        <v>0</v>
      </c>
      <c r="P73" s="235">
        <v>0</v>
      </c>
      <c r="Q73" s="235">
        <v>0</v>
      </c>
      <c r="R73" s="235">
        <v>0</v>
      </c>
      <c r="S73" s="244">
        <v>1</v>
      </c>
      <c r="T73" s="241">
        <f>1+LOG(F23/S73)</f>
        <v>2.1760912590556813</v>
      </c>
      <c r="U73" s="89">
        <f t="shared" si="0"/>
        <v>0</v>
      </c>
      <c r="V73" s="73">
        <f t="shared" si="1"/>
        <v>0</v>
      </c>
      <c r="W73" s="73">
        <f t="shared" si="2"/>
        <v>0</v>
      </c>
      <c r="X73" s="73">
        <f t="shared" si="3"/>
        <v>0</v>
      </c>
      <c r="Y73" s="73">
        <f t="shared" si="4"/>
        <v>0</v>
      </c>
      <c r="Z73" s="73">
        <f t="shared" si="5"/>
        <v>0</v>
      </c>
      <c r="AA73" s="73">
        <f t="shared" si="6"/>
        <v>0</v>
      </c>
      <c r="AB73" s="73">
        <f t="shared" si="7"/>
        <v>0</v>
      </c>
      <c r="AC73" s="73">
        <f t="shared" si="13"/>
        <v>0</v>
      </c>
      <c r="AD73" s="73">
        <f t="shared" si="14"/>
        <v>0</v>
      </c>
      <c r="AE73" s="246">
        <f t="shared" si="15"/>
        <v>0</v>
      </c>
      <c r="AF73" s="246">
        <f t="shared" si="16"/>
        <v>0</v>
      </c>
      <c r="AG73" s="246">
        <f t="shared" si="17"/>
        <v>0</v>
      </c>
      <c r="AH73" s="246">
        <f t="shared" si="18"/>
        <v>0</v>
      </c>
      <c r="AI73" s="246">
        <f t="shared" si="19"/>
        <v>0</v>
      </c>
    </row>
    <row r="74" spans="3:35" ht="15.75" customHeight="1">
      <c r="C74" s="233" t="s">
        <v>92</v>
      </c>
      <c r="D74" s="235">
        <v>0</v>
      </c>
      <c r="E74" s="235">
        <v>0</v>
      </c>
      <c r="F74" s="235">
        <v>0</v>
      </c>
      <c r="G74" s="235">
        <v>0</v>
      </c>
      <c r="H74" s="235">
        <v>0</v>
      </c>
      <c r="I74" s="234">
        <v>0</v>
      </c>
      <c r="J74" s="235">
        <v>0</v>
      </c>
      <c r="K74" s="235">
        <v>0</v>
      </c>
      <c r="L74" s="235">
        <v>0</v>
      </c>
      <c r="M74" s="235">
        <v>1</v>
      </c>
      <c r="N74" s="235">
        <v>0</v>
      </c>
      <c r="O74" s="235">
        <v>0</v>
      </c>
      <c r="P74" s="235">
        <v>0</v>
      </c>
      <c r="Q74" s="235">
        <v>0</v>
      </c>
      <c r="R74" s="235">
        <v>0</v>
      </c>
      <c r="S74" s="244">
        <v>1</v>
      </c>
      <c r="T74" s="241">
        <f>1+LOG(F23/S74)</f>
        <v>2.1760912590556813</v>
      </c>
      <c r="U74" s="89">
        <f t="shared" si="0"/>
        <v>0</v>
      </c>
      <c r="V74" s="73">
        <f t="shared" si="1"/>
        <v>0</v>
      </c>
      <c r="W74" s="73">
        <f t="shared" si="2"/>
        <v>0</v>
      </c>
      <c r="X74" s="73">
        <f t="shared" si="3"/>
        <v>0</v>
      </c>
      <c r="Y74" s="73">
        <f t="shared" si="4"/>
        <v>0</v>
      </c>
      <c r="Z74" s="73">
        <f t="shared" si="5"/>
        <v>0</v>
      </c>
      <c r="AA74" s="73">
        <f t="shared" si="6"/>
        <v>0</v>
      </c>
      <c r="AB74" s="73">
        <f t="shared" si="7"/>
        <v>0</v>
      </c>
      <c r="AC74" s="73">
        <f t="shared" si="13"/>
        <v>0</v>
      </c>
      <c r="AD74" s="73">
        <f t="shared" si="14"/>
        <v>0</v>
      </c>
      <c r="AE74" s="246">
        <f t="shared" si="15"/>
        <v>0</v>
      </c>
      <c r="AF74" s="246">
        <f t="shared" si="16"/>
        <v>0</v>
      </c>
      <c r="AG74" s="246">
        <f t="shared" si="17"/>
        <v>0</v>
      </c>
      <c r="AH74" s="246">
        <f t="shared" si="18"/>
        <v>0</v>
      </c>
      <c r="AI74" s="246">
        <f t="shared" si="19"/>
        <v>0</v>
      </c>
    </row>
    <row r="75" spans="3:35" ht="15" customHeight="1">
      <c r="C75" s="233" t="s">
        <v>93</v>
      </c>
      <c r="D75" s="235">
        <v>0</v>
      </c>
      <c r="E75" s="235">
        <v>0</v>
      </c>
      <c r="F75" s="235">
        <v>0</v>
      </c>
      <c r="G75" s="235">
        <v>0</v>
      </c>
      <c r="H75" s="235">
        <v>0</v>
      </c>
      <c r="I75" s="235">
        <v>0</v>
      </c>
      <c r="J75" s="235">
        <v>0</v>
      </c>
      <c r="K75" s="235">
        <v>0</v>
      </c>
      <c r="L75" s="235">
        <v>0</v>
      </c>
      <c r="M75" s="235">
        <v>0</v>
      </c>
      <c r="N75" s="235">
        <v>1</v>
      </c>
      <c r="O75" s="235">
        <v>0</v>
      </c>
      <c r="P75" s="235">
        <v>0</v>
      </c>
      <c r="Q75" s="235">
        <v>0</v>
      </c>
      <c r="R75" s="235">
        <v>0</v>
      </c>
      <c r="S75" s="244">
        <v>1</v>
      </c>
      <c r="T75" s="241">
        <f>1+LOG(F23/S75)</f>
        <v>2.1760912590556813</v>
      </c>
      <c r="U75" s="89">
        <f t="shared" si="0"/>
        <v>0</v>
      </c>
      <c r="V75" s="73">
        <f t="shared" si="1"/>
        <v>0</v>
      </c>
      <c r="W75" s="73">
        <f t="shared" si="2"/>
        <v>0</v>
      </c>
      <c r="X75" s="73">
        <f t="shared" si="3"/>
        <v>0</v>
      </c>
      <c r="Y75" s="73">
        <f t="shared" si="4"/>
        <v>0</v>
      </c>
      <c r="Z75" s="73">
        <f t="shared" si="5"/>
        <v>0</v>
      </c>
      <c r="AA75" s="73">
        <f t="shared" si="6"/>
        <v>0</v>
      </c>
      <c r="AB75" s="73">
        <f t="shared" si="7"/>
        <v>0</v>
      </c>
      <c r="AC75" s="73">
        <f t="shared" si="13"/>
        <v>0</v>
      </c>
      <c r="AD75" s="73">
        <f t="shared" si="14"/>
        <v>0</v>
      </c>
      <c r="AE75" s="241">
        <f t="shared" si="15"/>
        <v>2.1760912590556813</v>
      </c>
      <c r="AF75" s="246">
        <f t="shared" si="16"/>
        <v>0</v>
      </c>
      <c r="AG75" s="246">
        <f t="shared" si="17"/>
        <v>0</v>
      </c>
      <c r="AH75" s="246">
        <f t="shared" si="18"/>
        <v>0</v>
      </c>
      <c r="AI75" s="246">
        <f t="shared" si="19"/>
        <v>0</v>
      </c>
    </row>
    <row r="76" spans="3:35" ht="15.75" customHeight="1">
      <c r="C76" s="233" t="s">
        <v>94</v>
      </c>
      <c r="D76" s="235">
        <v>0</v>
      </c>
      <c r="E76" s="235">
        <v>0</v>
      </c>
      <c r="F76" s="235">
        <v>0</v>
      </c>
      <c r="G76" s="235">
        <v>0</v>
      </c>
      <c r="H76" s="235">
        <v>0</v>
      </c>
      <c r="I76" s="235">
        <v>0</v>
      </c>
      <c r="J76" s="235">
        <v>0</v>
      </c>
      <c r="K76" s="235">
        <v>0</v>
      </c>
      <c r="L76" s="235">
        <v>0</v>
      </c>
      <c r="M76" s="235">
        <v>0</v>
      </c>
      <c r="N76" s="235">
        <v>1</v>
      </c>
      <c r="O76" s="235">
        <v>0</v>
      </c>
      <c r="P76" s="235">
        <v>0</v>
      </c>
      <c r="Q76" s="235">
        <v>0</v>
      </c>
      <c r="R76" s="235">
        <v>0</v>
      </c>
      <c r="S76" s="244">
        <v>1</v>
      </c>
      <c r="T76" s="241">
        <f>1+LOG(F23/S76)</f>
        <v>2.1760912590556813</v>
      </c>
      <c r="U76" s="89">
        <f t="shared" si="0"/>
        <v>0</v>
      </c>
      <c r="V76" s="73">
        <f t="shared" si="1"/>
        <v>0</v>
      </c>
      <c r="W76" s="73">
        <f t="shared" si="2"/>
        <v>0</v>
      </c>
      <c r="X76" s="73">
        <f t="shared" si="3"/>
        <v>0</v>
      </c>
      <c r="Y76" s="73">
        <f t="shared" si="4"/>
        <v>0</v>
      </c>
      <c r="Z76" s="73">
        <f t="shared" si="5"/>
        <v>0</v>
      </c>
      <c r="AA76" s="73">
        <f t="shared" si="6"/>
        <v>0</v>
      </c>
      <c r="AB76" s="73">
        <f t="shared" si="7"/>
        <v>0</v>
      </c>
      <c r="AC76" s="73">
        <f t="shared" si="13"/>
        <v>0</v>
      </c>
      <c r="AD76" s="73">
        <f t="shared" si="14"/>
        <v>0</v>
      </c>
      <c r="AE76" s="241">
        <f t="shared" si="15"/>
        <v>2.1760912590556813</v>
      </c>
      <c r="AF76" s="246">
        <f t="shared" si="16"/>
        <v>0</v>
      </c>
      <c r="AG76" s="246">
        <f t="shared" si="17"/>
        <v>0</v>
      </c>
      <c r="AH76" s="246">
        <f t="shared" si="18"/>
        <v>0</v>
      </c>
      <c r="AI76" s="246">
        <f t="shared" si="19"/>
        <v>0</v>
      </c>
    </row>
    <row r="77" spans="3:35" ht="15.75" customHeight="1">
      <c r="C77" s="233" t="s">
        <v>95</v>
      </c>
      <c r="D77" s="235">
        <v>0</v>
      </c>
      <c r="E77" s="235">
        <v>0</v>
      </c>
      <c r="F77" s="235">
        <v>0</v>
      </c>
      <c r="G77" s="235">
        <v>0</v>
      </c>
      <c r="H77" s="235">
        <v>0</v>
      </c>
      <c r="I77" s="234">
        <v>0</v>
      </c>
      <c r="J77" s="235">
        <v>0</v>
      </c>
      <c r="K77" s="235">
        <v>0</v>
      </c>
      <c r="L77" s="235">
        <v>0</v>
      </c>
      <c r="M77" s="235">
        <v>0</v>
      </c>
      <c r="N77" s="235">
        <v>1</v>
      </c>
      <c r="O77" s="235">
        <v>1</v>
      </c>
      <c r="P77" s="235">
        <v>0</v>
      </c>
      <c r="Q77" s="235">
        <v>0</v>
      </c>
      <c r="R77" s="235">
        <v>0</v>
      </c>
      <c r="S77" s="244">
        <v>2</v>
      </c>
      <c r="T77" s="241">
        <f>1+LOG(F23/S77)</f>
        <v>1.8750612633917001</v>
      </c>
      <c r="U77" s="89">
        <f t="shared" si="0"/>
        <v>0</v>
      </c>
      <c r="V77" s="73">
        <f t="shared" si="1"/>
        <v>0</v>
      </c>
      <c r="W77" s="73">
        <f t="shared" si="2"/>
        <v>0</v>
      </c>
      <c r="X77" s="73">
        <f t="shared" si="3"/>
        <v>0</v>
      </c>
      <c r="Y77" s="73">
        <f t="shared" si="4"/>
        <v>0</v>
      </c>
      <c r="Z77" s="73">
        <f t="shared" si="5"/>
        <v>0</v>
      </c>
      <c r="AA77" s="73">
        <f t="shared" si="6"/>
        <v>0</v>
      </c>
      <c r="AB77" s="73">
        <f t="shared" si="7"/>
        <v>0</v>
      </c>
      <c r="AC77" s="73">
        <f t="shared" si="13"/>
        <v>0</v>
      </c>
      <c r="AD77" s="73">
        <f t="shared" si="14"/>
        <v>0</v>
      </c>
      <c r="AE77" s="241">
        <f t="shared" si="15"/>
        <v>1.8750612633917001</v>
      </c>
      <c r="AF77" s="241">
        <f t="shared" si="16"/>
        <v>1.8750612633917001</v>
      </c>
      <c r="AG77" s="246">
        <f t="shared" si="17"/>
        <v>0</v>
      </c>
      <c r="AH77" s="246">
        <f t="shared" si="18"/>
        <v>0</v>
      </c>
      <c r="AI77" s="246">
        <f t="shared" si="19"/>
        <v>0</v>
      </c>
    </row>
    <row r="78" spans="3:35" ht="15.75" customHeight="1">
      <c r="C78" s="233" t="s">
        <v>96</v>
      </c>
      <c r="D78" s="235">
        <v>0</v>
      </c>
      <c r="E78" s="235">
        <v>0</v>
      </c>
      <c r="F78" s="235">
        <v>0</v>
      </c>
      <c r="G78" s="235">
        <v>0</v>
      </c>
      <c r="H78" s="235">
        <v>0</v>
      </c>
      <c r="I78" s="235">
        <v>0</v>
      </c>
      <c r="J78" s="235">
        <v>0</v>
      </c>
      <c r="K78" s="235">
        <v>0</v>
      </c>
      <c r="L78" s="235">
        <v>0</v>
      </c>
      <c r="M78" s="235">
        <v>0</v>
      </c>
      <c r="N78" s="235">
        <v>1</v>
      </c>
      <c r="O78" s="235">
        <v>0</v>
      </c>
      <c r="P78" s="235">
        <v>0</v>
      </c>
      <c r="Q78" s="235">
        <v>0</v>
      </c>
      <c r="R78" s="235">
        <v>0</v>
      </c>
      <c r="S78" s="244">
        <v>1</v>
      </c>
      <c r="T78" s="241">
        <f>1+LOG(F23/S78)</f>
        <v>2.1760912590556813</v>
      </c>
      <c r="U78" s="89">
        <f t="shared" si="0"/>
        <v>0</v>
      </c>
      <c r="V78" s="73">
        <f t="shared" si="1"/>
        <v>0</v>
      </c>
      <c r="W78" s="73">
        <f t="shared" si="2"/>
        <v>0</v>
      </c>
      <c r="X78" s="73">
        <f t="shared" si="3"/>
        <v>0</v>
      </c>
      <c r="Y78" s="73">
        <f t="shared" si="4"/>
        <v>0</v>
      </c>
      <c r="Z78" s="73">
        <f t="shared" si="5"/>
        <v>0</v>
      </c>
      <c r="AA78" s="73">
        <f t="shared" si="6"/>
        <v>0</v>
      </c>
      <c r="AB78" s="73">
        <f t="shared" si="7"/>
        <v>0</v>
      </c>
      <c r="AC78" s="73">
        <f t="shared" si="13"/>
        <v>0</v>
      </c>
      <c r="AD78" s="73">
        <f t="shared" si="14"/>
        <v>0</v>
      </c>
      <c r="AE78" s="241">
        <f t="shared" si="15"/>
        <v>2.1760912590556813</v>
      </c>
      <c r="AF78" s="246">
        <f t="shared" si="16"/>
        <v>0</v>
      </c>
      <c r="AG78" s="246">
        <f t="shared" si="17"/>
        <v>0</v>
      </c>
      <c r="AH78" s="246">
        <f t="shared" si="18"/>
        <v>0</v>
      </c>
      <c r="AI78" s="246">
        <f t="shared" si="19"/>
        <v>0</v>
      </c>
    </row>
    <row r="79" spans="3:35" ht="15.75">
      <c r="C79" s="233" t="s">
        <v>97</v>
      </c>
      <c r="D79" s="235">
        <v>0</v>
      </c>
      <c r="E79" s="235">
        <v>0</v>
      </c>
      <c r="F79" s="235">
        <v>0</v>
      </c>
      <c r="G79" s="235">
        <v>0</v>
      </c>
      <c r="H79" s="235">
        <v>0</v>
      </c>
      <c r="I79" s="235">
        <v>0</v>
      </c>
      <c r="J79" s="235">
        <v>0</v>
      </c>
      <c r="K79" s="235">
        <v>0</v>
      </c>
      <c r="L79" s="235">
        <v>0</v>
      </c>
      <c r="M79" s="235">
        <v>0</v>
      </c>
      <c r="N79" s="235">
        <v>1</v>
      </c>
      <c r="O79" s="235">
        <v>0</v>
      </c>
      <c r="P79" s="235">
        <v>0</v>
      </c>
      <c r="Q79" s="235">
        <v>0</v>
      </c>
      <c r="R79" s="235">
        <v>0</v>
      </c>
      <c r="S79" s="244">
        <v>1</v>
      </c>
      <c r="T79" s="241">
        <f>1+LOG(F23/S79)</f>
        <v>2.1760912590556813</v>
      </c>
      <c r="U79" s="89">
        <f t="shared" si="0"/>
        <v>0</v>
      </c>
      <c r="V79" s="73">
        <f t="shared" si="1"/>
        <v>0</v>
      </c>
      <c r="W79" s="73">
        <f t="shared" si="2"/>
        <v>0</v>
      </c>
      <c r="X79" s="73">
        <f t="shared" si="3"/>
        <v>0</v>
      </c>
      <c r="Y79" s="73">
        <f t="shared" si="4"/>
        <v>0</v>
      </c>
      <c r="Z79" s="73">
        <f t="shared" si="5"/>
        <v>0</v>
      </c>
      <c r="AA79" s="73">
        <f t="shared" si="6"/>
        <v>0</v>
      </c>
      <c r="AB79" s="73">
        <f t="shared" si="7"/>
        <v>0</v>
      </c>
      <c r="AC79" s="73">
        <f t="shared" si="13"/>
        <v>0</v>
      </c>
      <c r="AD79" s="73">
        <f t="shared" si="14"/>
        <v>0</v>
      </c>
      <c r="AE79" s="241">
        <f t="shared" si="15"/>
        <v>2.1760912590556813</v>
      </c>
      <c r="AF79" s="246">
        <f t="shared" si="16"/>
        <v>0</v>
      </c>
      <c r="AG79" s="246">
        <f t="shared" si="17"/>
        <v>0</v>
      </c>
      <c r="AH79" s="246">
        <f t="shared" si="18"/>
        <v>0</v>
      </c>
      <c r="AI79" s="246">
        <f t="shared" si="19"/>
        <v>0</v>
      </c>
    </row>
    <row r="80" spans="3:35" ht="15.75">
      <c r="C80" s="233" t="s">
        <v>98</v>
      </c>
      <c r="D80" s="235">
        <v>0</v>
      </c>
      <c r="E80" s="235">
        <v>0</v>
      </c>
      <c r="F80" s="235">
        <v>0</v>
      </c>
      <c r="G80" s="235">
        <v>0</v>
      </c>
      <c r="H80" s="234">
        <v>0</v>
      </c>
      <c r="I80" s="235">
        <v>0</v>
      </c>
      <c r="J80" s="234">
        <v>0</v>
      </c>
      <c r="K80" s="235">
        <v>0</v>
      </c>
      <c r="L80" s="235">
        <v>0</v>
      </c>
      <c r="M80" s="235">
        <v>0</v>
      </c>
      <c r="N80" s="235">
        <v>1</v>
      </c>
      <c r="O80" s="235">
        <v>0</v>
      </c>
      <c r="P80" s="235">
        <v>0</v>
      </c>
      <c r="Q80" s="235">
        <v>0</v>
      </c>
      <c r="R80" s="235">
        <v>0</v>
      </c>
      <c r="S80" s="244">
        <v>1</v>
      </c>
      <c r="T80" s="241">
        <f>1+LOG(F23/S80)</f>
        <v>2.1760912590556813</v>
      </c>
      <c r="U80" s="89">
        <f t="shared" si="0"/>
        <v>0</v>
      </c>
      <c r="V80" s="73">
        <f t="shared" si="1"/>
        <v>0</v>
      </c>
      <c r="W80" s="73">
        <f t="shared" si="2"/>
        <v>0</v>
      </c>
      <c r="X80" s="73">
        <f t="shared" si="3"/>
        <v>0</v>
      </c>
      <c r="Y80" s="73">
        <f t="shared" si="4"/>
        <v>0</v>
      </c>
      <c r="Z80" s="73">
        <f t="shared" si="5"/>
        <v>0</v>
      </c>
      <c r="AA80" s="73">
        <f t="shared" si="6"/>
        <v>0</v>
      </c>
      <c r="AB80" s="73">
        <f t="shared" si="7"/>
        <v>0</v>
      </c>
      <c r="AC80" s="73">
        <f t="shared" si="13"/>
        <v>0</v>
      </c>
      <c r="AD80" s="73">
        <f t="shared" si="14"/>
        <v>0</v>
      </c>
      <c r="AE80" s="241">
        <f t="shared" si="15"/>
        <v>2.1760912590556813</v>
      </c>
      <c r="AF80" s="246">
        <f t="shared" si="16"/>
        <v>0</v>
      </c>
      <c r="AG80" s="246">
        <f t="shared" si="17"/>
        <v>0</v>
      </c>
      <c r="AH80" s="246">
        <f t="shared" si="18"/>
        <v>0</v>
      </c>
      <c r="AI80" s="246">
        <f t="shared" si="19"/>
        <v>0</v>
      </c>
    </row>
    <row r="81" spans="3:35" ht="15.75">
      <c r="C81" s="233" t="s">
        <v>99</v>
      </c>
      <c r="D81" s="235">
        <v>0</v>
      </c>
      <c r="E81" s="235">
        <v>0</v>
      </c>
      <c r="F81" s="235">
        <v>0</v>
      </c>
      <c r="G81" s="235">
        <v>0</v>
      </c>
      <c r="H81" s="235">
        <v>0</v>
      </c>
      <c r="I81" s="235">
        <v>0</v>
      </c>
      <c r="J81" s="234">
        <v>0</v>
      </c>
      <c r="K81" s="235">
        <v>0</v>
      </c>
      <c r="L81" s="235">
        <v>0</v>
      </c>
      <c r="M81" s="235">
        <v>0</v>
      </c>
      <c r="N81" s="235">
        <v>0</v>
      </c>
      <c r="O81" s="235">
        <v>1</v>
      </c>
      <c r="P81" s="235">
        <v>0</v>
      </c>
      <c r="Q81" s="235">
        <v>0</v>
      </c>
      <c r="R81" s="235">
        <v>0</v>
      </c>
      <c r="S81" s="244">
        <v>1</v>
      </c>
      <c r="T81" s="241">
        <f>1+LOG(F23/S81)</f>
        <v>2.1760912590556813</v>
      </c>
      <c r="U81" s="89">
        <f t="shared" si="0"/>
        <v>0</v>
      </c>
      <c r="V81" s="73">
        <f t="shared" si="1"/>
        <v>0</v>
      </c>
      <c r="W81" s="73">
        <f t="shared" si="2"/>
        <v>0</v>
      </c>
      <c r="X81" s="73">
        <f t="shared" si="3"/>
        <v>0</v>
      </c>
      <c r="Y81" s="73">
        <f t="shared" si="4"/>
        <v>0</v>
      </c>
      <c r="Z81" s="73">
        <f t="shared" si="5"/>
        <v>0</v>
      </c>
      <c r="AA81" s="73">
        <f t="shared" si="6"/>
        <v>0</v>
      </c>
      <c r="AB81" s="73">
        <f t="shared" si="7"/>
        <v>0</v>
      </c>
      <c r="AC81" s="73">
        <f t="shared" si="13"/>
        <v>0</v>
      </c>
      <c r="AD81" s="73">
        <f t="shared" si="14"/>
        <v>0</v>
      </c>
      <c r="AE81" s="246">
        <f t="shared" si="15"/>
        <v>0</v>
      </c>
      <c r="AF81" s="241">
        <f t="shared" si="16"/>
        <v>2.1760912590556813</v>
      </c>
      <c r="AG81" s="246">
        <f t="shared" si="17"/>
        <v>0</v>
      </c>
      <c r="AH81" s="246">
        <f t="shared" si="18"/>
        <v>0</v>
      </c>
      <c r="AI81" s="246">
        <f t="shared" si="19"/>
        <v>0</v>
      </c>
    </row>
    <row r="82" spans="3:35" ht="15.75">
      <c r="C82" s="233" t="s">
        <v>100</v>
      </c>
      <c r="D82" s="235">
        <v>0</v>
      </c>
      <c r="E82" s="235">
        <v>0</v>
      </c>
      <c r="F82" s="235">
        <v>0</v>
      </c>
      <c r="G82" s="235">
        <v>0</v>
      </c>
      <c r="H82" s="235">
        <v>0</v>
      </c>
      <c r="I82" s="235">
        <v>0</v>
      </c>
      <c r="J82" s="235">
        <v>0</v>
      </c>
      <c r="K82" s="235">
        <v>0</v>
      </c>
      <c r="L82" s="235">
        <v>0</v>
      </c>
      <c r="M82" s="235">
        <v>0</v>
      </c>
      <c r="N82" s="235">
        <v>0</v>
      </c>
      <c r="O82" s="235">
        <v>1</v>
      </c>
      <c r="P82" s="235">
        <v>0</v>
      </c>
      <c r="Q82" s="235">
        <v>0</v>
      </c>
      <c r="R82" s="235">
        <v>0</v>
      </c>
      <c r="S82" s="244">
        <v>1</v>
      </c>
      <c r="T82" s="241">
        <f>1+LOG(F23/S82)</f>
        <v>2.1760912590556813</v>
      </c>
      <c r="U82" s="89">
        <f t="shared" si="0"/>
        <v>0</v>
      </c>
      <c r="V82" s="73">
        <f t="shared" si="1"/>
        <v>0</v>
      </c>
      <c r="W82" s="73">
        <f t="shared" si="2"/>
        <v>0</v>
      </c>
      <c r="X82" s="73">
        <f t="shared" si="3"/>
        <v>0</v>
      </c>
      <c r="Y82" s="73">
        <f t="shared" si="4"/>
        <v>0</v>
      </c>
      <c r="Z82" s="73">
        <f t="shared" si="5"/>
        <v>0</v>
      </c>
      <c r="AA82" s="73">
        <f t="shared" si="6"/>
        <v>0</v>
      </c>
      <c r="AB82" s="73">
        <f t="shared" si="7"/>
        <v>0</v>
      </c>
      <c r="AC82" s="73">
        <f t="shared" si="13"/>
        <v>0</v>
      </c>
      <c r="AD82" s="73">
        <f t="shared" si="14"/>
        <v>0</v>
      </c>
      <c r="AE82" s="246">
        <f t="shared" si="15"/>
        <v>0</v>
      </c>
      <c r="AF82" s="241">
        <f t="shared" si="16"/>
        <v>2.1760912590556813</v>
      </c>
      <c r="AG82" s="246">
        <f t="shared" si="17"/>
        <v>0</v>
      </c>
      <c r="AH82" s="246">
        <f t="shared" si="18"/>
        <v>0</v>
      </c>
      <c r="AI82" s="246">
        <f t="shared" si="19"/>
        <v>0</v>
      </c>
    </row>
    <row r="83" spans="3:35" ht="15.75">
      <c r="C83" s="233" t="s">
        <v>101</v>
      </c>
      <c r="D83" s="235">
        <v>0</v>
      </c>
      <c r="E83" s="234">
        <v>0</v>
      </c>
      <c r="F83" s="235">
        <v>0</v>
      </c>
      <c r="G83" s="235">
        <v>0</v>
      </c>
      <c r="H83" s="235">
        <v>0</v>
      </c>
      <c r="I83" s="234">
        <v>0</v>
      </c>
      <c r="J83" s="235">
        <v>0</v>
      </c>
      <c r="K83" s="235">
        <v>0</v>
      </c>
      <c r="L83" s="235">
        <v>0</v>
      </c>
      <c r="M83" s="235">
        <v>0</v>
      </c>
      <c r="N83" s="235">
        <v>0</v>
      </c>
      <c r="O83" s="235">
        <v>1</v>
      </c>
      <c r="P83" s="235">
        <v>0</v>
      </c>
      <c r="Q83" s="235">
        <v>0</v>
      </c>
      <c r="R83" s="235">
        <v>0</v>
      </c>
      <c r="S83" s="244">
        <v>1</v>
      </c>
      <c r="T83" s="241">
        <f>1+LOG(F23/S83)</f>
        <v>2.1760912590556813</v>
      </c>
      <c r="U83" s="89">
        <f t="shared" si="0"/>
        <v>0</v>
      </c>
      <c r="V83" s="73">
        <f t="shared" si="1"/>
        <v>0</v>
      </c>
      <c r="W83" s="73">
        <f t="shared" si="2"/>
        <v>0</v>
      </c>
      <c r="X83" s="73">
        <f t="shared" si="3"/>
        <v>0</v>
      </c>
      <c r="Y83" s="73">
        <f t="shared" si="4"/>
        <v>0</v>
      </c>
      <c r="Z83" s="73">
        <f t="shared" si="5"/>
        <v>0</v>
      </c>
      <c r="AA83" s="73">
        <f t="shared" si="6"/>
        <v>0</v>
      </c>
      <c r="AB83" s="73">
        <f t="shared" si="7"/>
        <v>0</v>
      </c>
      <c r="AC83" s="73">
        <f t="shared" si="13"/>
        <v>0</v>
      </c>
      <c r="AD83" s="73">
        <f t="shared" si="14"/>
        <v>0</v>
      </c>
      <c r="AE83" s="246">
        <f t="shared" si="15"/>
        <v>0</v>
      </c>
      <c r="AF83" s="241">
        <f t="shared" si="16"/>
        <v>2.1760912590556813</v>
      </c>
      <c r="AG83" s="246">
        <f t="shared" si="17"/>
        <v>0</v>
      </c>
      <c r="AH83" s="246">
        <f t="shared" si="18"/>
        <v>0</v>
      </c>
      <c r="AI83" s="246">
        <f t="shared" si="19"/>
        <v>0</v>
      </c>
    </row>
    <row r="84" spans="3:35" ht="15.75">
      <c r="C84" s="233" t="s">
        <v>102</v>
      </c>
      <c r="D84" s="235">
        <v>0</v>
      </c>
      <c r="E84" s="235">
        <v>0</v>
      </c>
      <c r="F84" s="235">
        <v>0</v>
      </c>
      <c r="G84" s="235">
        <v>0</v>
      </c>
      <c r="H84" s="235">
        <v>0</v>
      </c>
      <c r="I84" s="235">
        <v>0</v>
      </c>
      <c r="J84" s="235">
        <v>0</v>
      </c>
      <c r="K84" s="235">
        <v>0</v>
      </c>
      <c r="L84" s="235">
        <v>0</v>
      </c>
      <c r="M84" s="235">
        <v>0</v>
      </c>
      <c r="N84" s="235">
        <v>0</v>
      </c>
      <c r="O84" s="235">
        <v>1</v>
      </c>
      <c r="P84" s="235">
        <v>0</v>
      </c>
      <c r="Q84" s="235">
        <v>0</v>
      </c>
      <c r="R84" s="235">
        <v>0</v>
      </c>
      <c r="S84" s="244">
        <v>1</v>
      </c>
      <c r="T84" s="241">
        <f>1+LOG(F23/S84)</f>
        <v>2.1760912590556813</v>
      </c>
      <c r="U84" s="89">
        <f t="shared" si="0"/>
        <v>0</v>
      </c>
      <c r="V84" s="73">
        <f t="shared" si="1"/>
        <v>0</v>
      </c>
      <c r="W84" s="73">
        <f t="shared" si="2"/>
        <v>0</v>
      </c>
      <c r="X84" s="73">
        <f t="shared" si="3"/>
        <v>0</v>
      </c>
      <c r="Y84" s="73">
        <f t="shared" si="4"/>
        <v>0</v>
      </c>
      <c r="Z84" s="73">
        <f t="shared" si="5"/>
        <v>0</v>
      </c>
      <c r="AA84" s="73">
        <f t="shared" si="6"/>
        <v>0</v>
      </c>
      <c r="AB84" s="73">
        <f t="shared" si="7"/>
        <v>0</v>
      </c>
      <c r="AC84" s="73">
        <f t="shared" si="13"/>
        <v>0</v>
      </c>
      <c r="AD84" s="73">
        <f t="shared" si="14"/>
        <v>0</v>
      </c>
      <c r="AE84" s="246">
        <f t="shared" si="15"/>
        <v>0</v>
      </c>
      <c r="AF84" s="241">
        <f t="shared" si="16"/>
        <v>2.1760912590556813</v>
      </c>
      <c r="AG84" s="246">
        <f t="shared" si="17"/>
        <v>0</v>
      </c>
      <c r="AH84" s="246">
        <f t="shared" si="18"/>
        <v>0</v>
      </c>
      <c r="AI84" s="246">
        <f t="shared" si="19"/>
        <v>0</v>
      </c>
    </row>
    <row r="85" spans="3:35" ht="15.75">
      <c r="C85" s="233" t="s">
        <v>103</v>
      </c>
      <c r="D85" s="235">
        <v>0</v>
      </c>
      <c r="E85" s="235">
        <v>0</v>
      </c>
      <c r="F85" s="235">
        <v>0</v>
      </c>
      <c r="G85" s="235">
        <v>0</v>
      </c>
      <c r="H85" s="235">
        <v>0</v>
      </c>
      <c r="I85" s="234">
        <v>0</v>
      </c>
      <c r="J85" s="235">
        <v>0</v>
      </c>
      <c r="K85" s="235">
        <v>0</v>
      </c>
      <c r="L85" s="235">
        <v>0</v>
      </c>
      <c r="M85" s="235">
        <v>0</v>
      </c>
      <c r="N85" s="235">
        <v>0</v>
      </c>
      <c r="O85" s="235">
        <v>0</v>
      </c>
      <c r="P85" s="235">
        <v>1</v>
      </c>
      <c r="Q85" s="235">
        <v>0</v>
      </c>
      <c r="R85" s="235">
        <v>0</v>
      </c>
      <c r="S85" s="244">
        <v>1</v>
      </c>
      <c r="T85" s="241">
        <f>1+LOG(F23/S85)</f>
        <v>2.1760912590556813</v>
      </c>
      <c r="U85" s="89">
        <f t="shared" si="0"/>
        <v>0</v>
      </c>
      <c r="V85" s="73">
        <f t="shared" si="1"/>
        <v>0</v>
      </c>
      <c r="W85" s="73">
        <f t="shared" si="2"/>
        <v>0</v>
      </c>
      <c r="X85" s="73">
        <f t="shared" si="3"/>
        <v>0</v>
      </c>
      <c r="Y85" s="73">
        <f t="shared" si="4"/>
        <v>0</v>
      </c>
      <c r="Z85" s="73">
        <f t="shared" si="5"/>
        <v>0</v>
      </c>
      <c r="AA85" s="73">
        <f t="shared" si="6"/>
        <v>0</v>
      </c>
      <c r="AB85" s="73">
        <f t="shared" si="7"/>
        <v>0</v>
      </c>
      <c r="AC85" s="73">
        <f t="shared" si="13"/>
        <v>0</v>
      </c>
      <c r="AD85" s="73">
        <f t="shared" si="14"/>
        <v>0</v>
      </c>
      <c r="AE85" s="246">
        <f t="shared" si="15"/>
        <v>0</v>
      </c>
      <c r="AF85" s="246">
        <f t="shared" si="16"/>
        <v>0</v>
      </c>
      <c r="AG85" s="241">
        <f t="shared" si="17"/>
        <v>2.1760912590556813</v>
      </c>
      <c r="AH85" s="246">
        <f t="shared" si="18"/>
        <v>0</v>
      </c>
      <c r="AI85" s="246">
        <f t="shared" si="19"/>
        <v>0</v>
      </c>
    </row>
    <row r="86" spans="3:35" ht="15.75">
      <c r="C86" s="233" t="s">
        <v>104</v>
      </c>
      <c r="D86" s="235">
        <v>0</v>
      </c>
      <c r="E86" s="235">
        <v>0</v>
      </c>
      <c r="F86" s="235">
        <v>0</v>
      </c>
      <c r="G86" s="235">
        <v>0</v>
      </c>
      <c r="H86" s="235">
        <v>0</v>
      </c>
      <c r="I86" s="235">
        <v>0</v>
      </c>
      <c r="J86" s="235">
        <v>0</v>
      </c>
      <c r="K86" s="235">
        <v>0</v>
      </c>
      <c r="L86" s="235">
        <v>0</v>
      </c>
      <c r="M86" s="235">
        <v>0</v>
      </c>
      <c r="N86" s="235">
        <v>0</v>
      </c>
      <c r="O86" s="235">
        <v>0</v>
      </c>
      <c r="P86" s="235">
        <v>1</v>
      </c>
      <c r="Q86" s="235">
        <v>0</v>
      </c>
      <c r="R86" s="235">
        <v>0</v>
      </c>
      <c r="S86" s="244">
        <v>1</v>
      </c>
      <c r="T86" s="241">
        <f>1+LOG(F23/S86)</f>
        <v>2.1760912590556813</v>
      </c>
      <c r="U86" s="89">
        <f t="shared" si="0"/>
        <v>0</v>
      </c>
      <c r="V86" s="73">
        <f t="shared" si="1"/>
        <v>0</v>
      </c>
      <c r="W86" s="73">
        <f t="shared" si="2"/>
        <v>0</v>
      </c>
      <c r="X86" s="73">
        <f t="shared" si="3"/>
        <v>0</v>
      </c>
      <c r="Y86" s="73">
        <f t="shared" si="4"/>
        <v>0</v>
      </c>
      <c r="Z86" s="73">
        <f t="shared" si="5"/>
        <v>0</v>
      </c>
      <c r="AA86" s="73">
        <f t="shared" si="6"/>
        <v>0</v>
      </c>
      <c r="AB86" s="73">
        <f t="shared" si="7"/>
        <v>0</v>
      </c>
      <c r="AC86" s="73">
        <f t="shared" si="13"/>
        <v>0</v>
      </c>
      <c r="AD86" s="73">
        <f t="shared" si="14"/>
        <v>0</v>
      </c>
      <c r="AE86" s="246">
        <f t="shared" si="15"/>
        <v>0</v>
      </c>
      <c r="AF86" s="246">
        <f t="shared" si="16"/>
        <v>0</v>
      </c>
      <c r="AG86" s="241">
        <f t="shared" si="17"/>
        <v>2.1760912590556813</v>
      </c>
      <c r="AH86" s="246">
        <f t="shared" si="18"/>
        <v>0</v>
      </c>
      <c r="AI86" s="246">
        <f t="shared" si="19"/>
        <v>0</v>
      </c>
    </row>
    <row r="87" spans="3:35" ht="15.75">
      <c r="C87" s="233" t="s">
        <v>105</v>
      </c>
      <c r="D87" s="235">
        <v>0</v>
      </c>
      <c r="E87" s="234">
        <v>0</v>
      </c>
      <c r="F87" s="235">
        <v>0</v>
      </c>
      <c r="G87" s="234">
        <v>0</v>
      </c>
      <c r="H87" s="235">
        <v>0</v>
      </c>
      <c r="I87" s="235">
        <v>0</v>
      </c>
      <c r="J87" s="235">
        <v>0</v>
      </c>
      <c r="K87" s="235">
        <v>0</v>
      </c>
      <c r="L87" s="235">
        <v>0</v>
      </c>
      <c r="M87" s="235">
        <v>0</v>
      </c>
      <c r="N87" s="235">
        <v>0</v>
      </c>
      <c r="O87" s="235">
        <v>0</v>
      </c>
      <c r="P87" s="235">
        <v>1</v>
      </c>
      <c r="Q87" s="235">
        <v>0</v>
      </c>
      <c r="R87" s="235">
        <v>0</v>
      </c>
      <c r="S87" s="244">
        <v>1</v>
      </c>
      <c r="T87" s="241">
        <f>1+LOG(F23/S87)</f>
        <v>2.1760912590556813</v>
      </c>
      <c r="U87" s="89">
        <f t="shared" si="0"/>
        <v>0</v>
      </c>
      <c r="V87" s="73">
        <f t="shared" si="1"/>
        <v>0</v>
      </c>
      <c r="W87" s="73">
        <f t="shared" si="2"/>
        <v>0</v>
      </c>
      <c r="X87" s="73">
        <f t="shared" si="3"/>
        <v>0</v>
      </c>
      <c r="Y87" s="73">
        <f t="shared" si="4"/>
        <v>0</v>
      </c>
      <c r="Z87" s="73">
        <f t="shared" si="5"/>
        <v>0</v>
      </c>
      <c r="AA87" s="73">
        <f t="shared" si="6"/>
        <v>0</v>
      </c>
      <c r="AB87" s="73">
        <f t="shared" si="7"/>
        <v>0</v>
      </c>
      <c r="AC87" s="73">
        <f t="shared" si="13"/>
        <v>0</v>
      </c>
      <c r="AD87" s="73">
        <f t="shared" si="14"/>
        <v>0</v>
      </c>
      <c r="AE87" s="246">
        <f t="shared" si="15"/>
        <v>0</v>
      </c>
      <c r="AF87" s="246">
        <f t="shared" si="16"/>
        <v>0</v>
      </c>
      <c r="AG87" s="241">
        <f t="shared" si="17"/>
        <v>2.1760912590556813</v>
      </c>
      <c r="AH87" s="246">
        <f t="shared" si="18"/>
        <v>0</v>
      </c>
      <c r="AI87" s="246">
        <f t="shared" si="19"/>
        <v>0</v>
      </c>
    </row>
    <row r="88" spans="3:35" ht="15.75">
      <c r="C88" s="233" t="s">
        <v>106</v>
      </c>
      <c r="D88" s="235">
        <v>0</v>
      </c>
      <c r="E88" s="235">
        <v>0</v>
      </c>
      <c r="F88" s="235">
        <v>0</v>
      </c>
      <c r="G88" s="235">
        <v>0</v>
      </c>
      <c r="H88" s="235">
        <v>0</v>
      </c>
      <c r="I88" s="234">
        <v>0</v>
      </c>
      <c r="J88" s="234">
        <v>0</v>
      </c>
      <c r="K88" s="235">
        <v>0</v>
      </c>
      <c r="L88" s="235">
        <v>0</v>
      </c>
      <c r="M88" s="235">
        <v>0</v>
      </c>
      <c r="N88" s="235">
        <v>0</v>
      </c>
      <c r="O88" s="235">
        <v>0</v>
      </c>
      <c r="P88" s="235">
        <v>1</v>
      </c>
      <c r="Q88" s="235">
        <v>0</v>
      </c>
      <c r="R88" s="235">
        <v>0</v>
      </c>
      <c r="S88" s="244">
        <v>1</v>
      </c>
      <c r="T88" s="241">
        <f>1+LOG(F23/S88)</f>
        <v>2.1760912590556813</v>
      </c>
      <c r="U88" s="89">
        <f t="shared" si="0"/>
        <v>0</v>
      </c>
      <c r="V88" s="73">
        <f t="shared" si="1"/>
        <v>0</v>
      </c>
      <c r="W88" s="73">
        <f t="shared" si="2"/>
        <v>0</v>
      </c>
      <c r="X88" s="73">
        <f t="shared" si="3"/>
        <v>0</v>
      </c>
      <c r="Y88" s="73">
        <f t="shared" si="4"/>
        <v>0</v>
      </c>
      <c r="Z88" s="73">
        <f t="shared" si="5"/>
        <v>0</v>
      </c>
      <c r="AA88" s="73">
        <f t="shared" si="6"/>
        <v>0</v>
      </c>
      <c r="AB88" s="73">
        <f t="shared" si="7"/>
        <v>0</v>
      </c>
      <c r="AC88" s="73">
        <f t="shared" si="13"/>
        <v>0</v>
      </c>
      <c r="AD88" s="73">
        <f t="shared" si="14"/>
        <v>0</v>
      </c>
      <c r="AE88" s="246">
        <f t="shared" si="15"/>
        <v>0</v>
      </c>
      <c r="AF88" s="246">
        <f t="shared" si="16"/>
        <v>0</v>
      </c>
      <c r="AG88" s="241">
        <f t="shared" si="17"/>
        <v>2.1760912590556813</v>
      </c>
      <c r="AH88" s="246">
        <f t="shared" si="18"/>
        <v>0</v>
      </c>
      <c r="AI88" s="246">
        <f t="shared" si="19"/>
        <v>0</v>
      </c>
    </row>
    <row r="89" spans="3:35" ht="15.75">
      <c r="C89" s="233" t="s">
        <v>107</v>
      </c>
      <c r="D89" s="235">
        <v>0</v>
      </c>
      <c r="E89" s="234">
        <v>0</v>
      </c>
      <c r="F89" s="235">
        <v>0</v>
      </c>
      <c r="G89" s="235">
        <v>0</v>
      </c>
      <c r="H89" s="234">
        <v>0</v>
      </c>
      <c r="I89" s="235">
        <v>0</v>
      </c>
      <c r="J89" s="234">
        <v>0</v>
      </c>
      <c r="K89" s="235">
        <v>0</v>
      </c>
      <c r="L89" s="235">
        <v>0</v>
      </c>
      <c r="M89" s="235">
        <v>0</v>
      </c>
      <c r="N89" s="235">
        <v>0</v>
      </c>
      <c r="O89" s="235">
        <v>0</v>
      </c>
      <c r="P89" s="235">
        <v>0</v>
      </c>
      <c r="Q89" s="235">
        <v>1</v>
      </c>
      <c r="R89" s="235">
        <v>0</v>
      </c>
      <c r="S89" s="244">
        <v>1</v>
      </c>
      <c r="T89" s="241">
        <f>1+LOG(F23/S89)</f>
        <v>2.1760912590556813</v>
      </c>
      <c r="U89" s="89">
        <f t="shared" si="0"/>
        <v>0</v>
      </c>
      <c r="V89" s="73">
        <f t="shared" si="1"/>
        <v>0</v>
      </c>
      <c r="W89" s="73">
        <f t="shared" si="2"/>
        <v>0</v>
      </c>
      <c r="X89" s="73">
        <f t="shared" si="3"/>
        <v>0</v>
      </c>
      <c r="Y89" s="73">
        <f t="shared" si="4"/>
        <v>0</v>
      </c>
      <c r="Z89" s="73">
        <f t="shared" si="5"/>
        <v>0</v>
      </c>
      <c r="AA89" s="73">
        <f t="shared" si="6"/>
        <v>0</v>
      </c>
      <c r="AB89" s="73">
        <f t="shared" si="7"/>
        <v>0</v>
      </c>
      <c r="AC89" s="73">
        <f t="shared" si="13"/>
        <v>0</v>
      </c>
      <c r="AD89" s="73">
        <f t="shared" si="14"/>
        <v>0</v>
      </c>
      <c r="AE89" s="246">
        <f t="shared" si="15"/>
        <v>0</v>
      </c>
      <c r="AF89" s="246">
        <f t="shared" si="16"/>
        <v>0</v>
      </c>
      <c r="AG89" s="246">
        <f t="shared" si="17"/>
        <v>0</v>
      </c>
      <c r="AH89" s="241">
        <f t="shared" si="18"/>
        <v>2.1760912590556813</v>
      </c>
      <c r="AI89" s="246">
        <f t="shared" si="19"/>
        <v>0</v>
      </c>
    </row>
    <row r="90" spans="3:35" ht="15.75">
      <c r="C90" s="233" t="s">
        <v>108</v>
      </c>
      <c r="D90" s="235">
        <v>0</v>
      </c>
      <c r="E90" s="235">
        <v>0</v>
      </c>
      <c r="F90" s="235">
        <v>0</v>
      </c>
      <c r="G90" s="235">
        <v>0</v>
      </c>
      <c r="H90" s="235">
        <v>0</v>
      </c>
      <c r="I90" s="235">
        <v>0</v>
      </c>
      <c r="J90" s="235">
        <v>0</v>
      </c>
      <c r="K90" s="235">
        <v>0</v>
      </c>
      <c r="L90" s="235">
        <v>0</v>
      </c>
      <c r="M90" s="235">
        <v>0</v>
      </c>
      <c r="N90" s="235">
        <v>0</v>
      </c>
      <c r="O90" s="235">
        <v>0</v>
      </c>
      <c r="P90" s="235">
        <v>0</v>
      </c>
      <c r="Q90" s="235">
        <v>1</v>
      </c>
      <c r="R90" s="235">
        <v>0</v>
      </c>
      <c r="S90" s="244">
        <v>1</v>
      </c>
      <c r="T90" s="241">
        <f>1+LOG(F23/S90)</f>
        <v>2.1760912590556813</v>
      </c>
      <c r="U90" s="89">
        <f t="shared" si="0"/>
        <v>0</v>
      </c>
      <c r="V90" s="73">
        <f t="shared" si="1"/>
        <v>0</v>
      </c>
      <c r="W90" s="73">
        <f t="shared" si="2"/>
        <v>0</v>
      </c>
      <c r="X90" s="73">
        <f t="shared" si="3"/>
        <v>0</v>
      </c>
      <c r="Y90" s="73">
        <f t="shared" si="4"/>
        <v>0</v>
      </c>
      <c r="Z90" s="73">
        <f t="shared" si="5"/>
        <v>0</v>
      </c>
      <c r="AA90" s="73">
        <f t="shared" si="6"/>
        <v>0</v>
      </c>
      <c r="AB90" s="73">
        <f t="shared" si="7"/>
        <v>0</v>
      </c>
      <c r="AC90" s="73">
        <f t="shared" si="13"/>
        <v>0</v>
      </c>
      <c r="AD90" s="73">
        <f t="shared" si="14"/>
        <v>0</v>
      </c>
      <c r="AE90" s="246">
        <f t="shared" si="15"/>
        <v>0</v>
      </c>
      <c r="AF90" s="246">
        <f t="shared" si="16"/>
        <v>0</v>
      </c>
      <c r="AG90" s="246">
        <f t="shared" si="17"/>
        <v>0</v>
      </c>
      <c r="AH90" s="241">
        <f t="shared" si="18"/>
        <v>2.1760912590556813</v>
      </c>
      <c r="AI90" s="246">
        <f t="shared" si="19"/>
        <v>0</v>
      </c>
    </row>
    <row r="91" spans="3:35" ht="15.75">
      <c r="C91" s="233" t="s">
        <v>109</v>
      </c>
      <c r="D91" s="235">
        <v>0</v>
      </c>
      <c r="E91" s="235">
        <v>0</v>
      </c>
      <c r="F91" s="235">
        <v>0</v>
      </c>
      <c r="G91" s="235">
        <v>0</v>
      </c>
      <c r="H91" s="235">
        <v>0</v>
      </c>
      <c r="I91" s="234">
        <v>0</v>
      </c>
      <c r="J91" s="235">
        <v>0</v>
      </c>
      <c r="K91" s="235">
        <v>0</v>
      </c>
      <c r="L91" s="235">
        <v>0</v>
      </c>
      <c r="M91" s="235">
        <v>0</v>
      </c>
      <c r="N91" s="235">
        <v>0</v>
      </c>
      <c r="O91" s="235">
        <v>0</v>
      </c>
      <c r="P91" s="235">
        <v>0</v>
      </c>
      <c r="Q91" s="235">
        <v>1</v>
      </c>
      <c r="R91" s="235">
        <v>0</v>
      </c>
      <c r="S91" s="244">
        <v>1</v>
      </c>
      <c r="T91" s="241">
        <f>1+LOG(F23/S91)</f>
        <v>2.1760912590556813</v>
      </c>
      <c r="U91" s="89">
        <f t="shared" si="0"/>
        <v>0</v>
      </c>
      <c r="V91" s="73">
        <f t="shared" si="1"/>
        <v>0</v>
      </c>
      <c r="W91" s="73">
        <f t="shared" si="2"/>
        <v>0</v>
      </c>
      <c r="X91" s="73">
        <f t="shared" si="3"/>
        <v>0</v>
      </c>
      <c r="Y91" s="73">
        <f t="shared" si="4"/>
        <v>0</v>
      </c>
      <c r="Z91" s="73">
        <f t="shared" si="5"/>
        <v>0</v>
      </c>
      <c r="AA91" s="73">
        <f t="shared" si="6"/>
        <v>0</v>
      </c>
      <c r="AB91" s="73">
        <f t="shared" si="7"/>
        <v>0</v>
      </c>
      <c r="AC91" s="73">
        <f t="shared" si="13"/>
        <v>0</v>
      </c>
      <c r="AD91" s="73">
        <f t="shared" ref="AD91:AD96" si="20">O91*M91</f>
        <v>0</v>
      </c>
      <c r="AE91" s="246">
        <f t="shared" si="15"/>
        <v>0</v>
      </c>
      <c r="AF91" s="246">
        <f t="shared" si="16"/>
        <v>0</v>
      </c>
      <c r="AG91" s="246">
        <f t="shared" si="17"/>
        <v>0</v>
      </c>
      <c r="AH91" s="241">
        <f t="shared" si="18"/>
        <v>2.1760912590556813</v>
      </c>
      <c r="AI91" s="246">
        <f t="shared" si="19"/>
        <v>0</v>
      </c>
    </row>
    <row r="92" spans="3:35" ht="15.75">
      <c r="C92" s="233" t="s">
        <v>110</v>
      </c>
      <c r="D92" s="235">
        <v>0</v>
      </c>
      <c r="E92" s="235">
        <v>0</v>
      </c>
      <c r="F92" s="235">
        <v>0</v>
      </c>
      <c r="G92" s="235">
        <v>0</v>
      </c>
      <c r="H92" s="235">
        <v>0</v>
      </c>
      <c r="I92" s="235">
        <v>0</v>
      </c>
      <c r="J92" s="235">
        <v>0</v>
      </c>
      <c r="K92" s="235">
        <v>0</v>
      </c>
      <c r="L92" s="235">
        <v>0</v>
      </c>
      <c r="M92" s="235">
        <v>0</v>
      </c>
      <c r="N92" s="235">
        <v>0</v>
      </c>
      <c r="O92" s="235">
        <v>0</v>
      </c>
      <c r="P92" s="235">
        <v>1</v>
      </c>
      <c r="Q92" s="235">
        <v>0</v>
      </c>
      <c r="R92" s="235">
        <v>1</v>
      </c>
      <c r="S92" s="244">
        <v>2</v>
      </c>
      <c r="T92" s="241">
        <f>1+LOG(F23/S92)</f>
        <v>1.8750612633917001</v>
      </c>
      <c r="U92" s="89">
        <f>T92*D92</f>
        <v>0</v>
      </c>
      <c r="V92" s="73">
        <f>T92*E92</f>
        <v>0</v>
      </c>
      <c r="W92" s="73">
        <f>T92*F92</f>
        <v>0</v>
      </c>
      <c r="X92" s="73">
        <f>T92*G92</f>
        <v>0</v>
      </c>
      <c r="Y92" s="73">
        <f>T92*H92</f>
        <v>0</v>
      </c>
      <c r="Z92" s="73">
        <f>T92*I92</f>
        <v>0</v>
      </c>
      <c r="AA92" s="73">
        <f>J92</f>
        <v>0</v>
      </c>
      <c r="AB92" s="73">
        <f>T92*K92</f>
        <v>0</v>
      </c>
      <c r="AC92" s="73">
        <f t="shared" si="13"/>
        <v>0</v>
      </c>
      <c r="AD92" s="246">
        <f t="shared" si="20"/>
        <v>0</v>
      </c>
      <c r="AE92" s="246">
        <f t="shared" si="15"/>
        <v>0</v>
      </c>
      <c r="AF92" s="246">
        <f t="shared" si="16"/>
        <v>0</v>
      </c>
      <c r="AG92" s="241">
        <f t="shared" si="17"/>
        <v>1.8750612633917001</v>
      </c>
      <c r="AH92" s="246">
        <f t="shared" si="18"/>
        <v>0</v>
      </c>
      <c r="AI92" s="241">
        <f t="shared" si="19"/>
        <v>1.8750612633917001</v>
      </c>
    </row>
    <row r="93" spans="3:35" ht="15.75">
      <c r="C93" s="233" t="s">
        <v>111</v>
      </c>
      <c r="D93" s="235">
        <v>0</v>
      </c>
      <c r="E93" s="234">
        <v>0</v>
      </c>
      <c r="F93" s="235">
        <v>0</v>
      </c>
      <c r="G93" s="235">
        <v>0</v>
      </c>
      <c r="H93" s="235">
        <v>0</v>
      </c>
      <c r="I93" s="235">
        <v>0</v>
      </c>
      <c r="J93" s="235">
        <v>0</v>
      </c>
      <c r="K93" s="235">
        <v>0</v>
      </c>
      <c r="L93" s="235">
        <v>0</v>
      </c>
      <c r="M93" s="235">
        <v>0</v>
      </c>
      <c r="N93" s="235">
        <v>0</v>
      </c>
      <c r="O93" s="235">
        <v>0</v>
      </c>
      <c r="P93" s="235">
        <v>0</v>
      </c>
      <c r="Q93" s="235">
        <v>0</v>
      </c>
      <c r="R93" s="235">
        <v>1</v>
      </c>
      <c r="S93" s="244">
        <v>1</v>
      </c>
      <c r="T93" s="241">
        <f>1+LOG(F23/S93)</f>
        <v>2.1760912590556813</v>
      </c>
      <c r="U93" s="89">
        <f>T93*D93</f>
        <v>0</v>
      </c>
      <c r="V93" s="73">
        <f>T93*E93</f>
        <v>0</v>
      </c>
      <c r="W93" s="73">
        <f>T93*F93</f>
        <v>0</v>
      </c>
      <c r="X93" s="73">
        <f>T93*G93</f>
        <v>0</v>
      </c>
      <c r="Y93" s="73">
        <f>T93*H93</f>
        <v>0</v>
      </c>
      <c r="Z93" s="73">
        <f>T93*I93</f>
        <v>0</v>
      </c>
      <c r="AA93" s="73">
        <f>J93</f>
        <v>0</v>
      </c>
      <c r="AB93" s="73">
        <f>T93*K93</f>
        <v>0</v>
      </c>
      <c r="AC93" s="73">
        <f>T93*L93</f>
        <v>0</v>
      </c>
      <c r="AD93" s="246">
        <f t="shared" si="20"/>
        <v>0</v>
      </c>
      <c r="AE93" s="246">
        <f t="shared" si="15"/>
        <v>0</v>
      </c>
      <c r="AF93" s="246">
        <f t="shared" si="16"/>
        <v>0</v>
      </c>
      <c r="AG93" s="246">
        <f t="shared" si="17"/>
        <v>0</v>
      </c>
      <c r="AH93" s="246">
        <f t="shared" si="18"/>
        <v>0</v>
      </c>
      <c r="AI93" s="241">
        <f t="shared" si="19"/>
        <v>2.1760912590556813</v>
      </c>
    </row>
    <row r="94" spans="3:35" ht="15.75">
      <c r="C94" s="233" t="s">
        <v>112</v>
      </c>
      <c r="D94" s="235">
        <v>0</v>
      </c>
      <c r="E94" s="235">
        <v>0</v>
      </c>
      <c r="F94" s="235">
        <v>0</v>
      </c>
      <c r="G94" s="235">
        <v>0</v>
      </c>
      <c r="H94" s="235">
        <v>0</v>
      </c>
      <c r="I94" s="235">
        <v>0</v>
      </c>
      <c r="J94" s="235">
        <v>0</v>
      </c>
      <c r="K94" s="235">
        <v>0</v>
      </c>
      <c r="L94" s="235">
        <v>0</v>
      </c>
      <c r="M94" s="235">
        <v>0</v>
      </c>
      <c r="N94" s="235">
        <v>0</v>
      </c>
      <c r="O94" s="235">
        <v>0</v>
      </c>
      <c r="P94" s="235">
        <v>0</v>
      </c>
      <c r="Q94" s="235">
        <v>0</v>
      </c>
      <c r="R94" s="235">
        <v>1</v>
      </c>
      <c r="S94" s="244">
        <v>1</v>
      </c>
      <c r="T94" s="241">
        <f>1+LOG(F23/S94)</f>
        <v>2.1760912590556813</v>
      </c>
      <c r="U94" s="89">
        <f>T94*D94</f>
        <v>0</v>
      </c>
      <c r="V94" s="73">
        <f>T94*E94</f>
        <v>0</v>
      </c>
      <c r="W94" s="73">
        <f>T94*F94</f>
        <v>0</v>
      </c>
      <c r="X94" s="73">
        <f>T94*G94</f>
        <v>0</v>
      </c>
      <c r="Y94" s="73">
        <f>T94*H94</f>
        <v>0</v>
      </c>
      <c r="Z94" s="73">
        <f>T94*I94</f>
        <v>0</v>
      </c>
      <c r="AA94" s="73">
        <f>J94</f>
        <v>0</v>
      </c>
      <c r="AB94" s="73">
        <f>T94*K94</f>
        <v>0</v>
      </c>
      <c r="AC94" s="73">
        <f>T94*L94</f>
        <v>0</v>
      </c>
      <c r="AD94" s="246">
        <f t="shared" si="20"/>
        <v>0</v>
      </c>
      <c r="AE94" s="246">
        <f t="shared" si="15"/>
        <v>0</v>
      </c>
      <c r="AF94" s="246">
        <f t="shared" si="16"/>
        <v>0</v>
      </c>
      <c r="AG94" s="246">
        <f t="shared" si="17"/>
        <v>0</v>
      </c>
      <c r="AH94" s="246">
        <f t="shared" si="18"/>
        <v>0</v>
      </c>
      <c r="AI94" s="241">
        <f t="shared" si="19"/>
        <v>2.1760912590556813</v>
      </c>
    </row>
    <row r="95" spans="3:35" ht="15.75">
      <c r="C95" s="233" t="s">
        <v>113</v>
      </c>
      <c r="D95" s="235">
        <v>0</v>
      </c>
      <c r="E95" s="234">
        <v>0</v>
      </c>
      <c r="F95" s="235">
        <v>0</v>
      </c>
      <c r="G95" s="235">
        <v>0</v>
      </c>
      <c r="H95" s="235">
        <v>0</v>
      </c>
      <c r="I95" s="235">
        <v>0</v>
      </c>
      <c r="J95" s="235">
        <v>0</v>
      </c>
      <c r="K95" s="235">
        <v>0</v>
      </c>
      <c r="L95" s="235">
        <v>0</v>
      </c>
      <c r="M95" s="235">
        <v>0</v>
      </c>
      <c r="N95" s="235">
        <v>0</v>
      </c>
      <c r="O95" s="235">
        <v>0</v>
      </c>
      <c r="P95" s="235">
        <v>0</v>
      </c>
      <c r="Q95" s="235">
        <v>0</v>
      </c>
      <c r="R95" s="235">
        <v>1</v>
      </c>
      <c r="S95" s="244">
        <v>1</v>
      </c>
      <c r="T95" s="241">
        <f>1+LOG(F23/S95)</f>
        <v>2.1760912590556813</v>
      </c>
      <c r="U95" s="89">
        <f>T95*D95</f>
        <v>0</v>
      </c>
      <c r="V95" s="73">
        <f>T95*E95</f>
        <v>0</v>
      </c>
      <c r="W95" s="73">
        <f>T95*F95</f>
        <v>0</v>
      </c>
      <c r="X95" s="73">
        <f>T95*G95</f>
        <v>0</v>
      </c>
      <c r="Y95" s="73">
        <f>T95*H95</f>
        <v>0</v>
      </c>
      <c r="Z95" s="73">
        <f>T95*I95</f>
        <v>0</v>
      </c>
      <c r="AA95" s="73">
        <f>J95</f>
        <v>0</v>
      </c>
      <c r="AB95" s="73">
        <f>T95*K95</f>
        <v>0</v>
      </c>
      <c r="AC95" s="73">
        <f>T95*L95</f>
        <v>0</v>
      </c>
      <c r="AD95" s="246">
        <f t="shared" si="20"/>
        <v>0</v>
      </c>
      <c r="AE95" s="246">
        <f t="shared" si="15"/>
        <v>0</v>
      </c>
      <c r="AF95" s="246">
        <f t="shared" si="16"/>
        <v>0</v>
      </c>
      <c r="AG95" s="246">
        <f t="shared" si="17"/>
        <v>0</v>
      </c>
      <c r="AH95" s="246">
        <f t="shared" si="18"/>
        <v>0</v>
      </c>
      <c r="AI95" s="241">
        <f t="shared" si="19"/>
        <v>2.1760912590556813</v>
      </c>
    </row>
    <row r="96" spans="3:35" ht="15.75">
      <c r="C96" s="233" t="s">
        <v>114</v>
      </c>
      <c r="D96" s="235">
        <v>0</v>
      </c>
      <c r="E96" s="235">
        <v>0</v>
      </c>
      <c r="F96" s="235">
        <v>0</v>
      </c>
      <c r="G96" s="235">
        <v>0</v>
      </c>
      <c r="H96" s="235">
        <v>0</v>
      </c>
      <c r="I96" s="235">
        <v>0</v>
      </c>
      <c r="J96" s="234">
        <v>0</v>
      </c>
      <c r="K96" s="235">
        <v>0</v>
      </c>
      <c r="L96" s="235">
        <v>0</v>
      </c>
      <c r="M96" s="235">
        <v>0</v>
      </c>
      <c r="N96" s="235">
        <v>0</v>
      </c>
      <c r="O96" s="235">
        <v>0</v>
      </c>
      <c r="P96" s="235">
        <v>0</v>
      </c>
      <c r="Q96" s="235">
        <v>0</v>
      </c>
      <c r="R96" s="235">
        <v>1</v>
      </c>
      <c r="S96" s="244">
        <v>1</v>
      </c>
      <c r="T96" s="241">
        <f>1+LOG(F23/S96)</f>
        <v>2.1760912590556813</v>
      </c>
      <c r="U96" s="89">
        <f>T96*D96</f>
        <v>0</v>
      </c>
      <c r="V96" s="73">
        <f>T96*E96</f>
        <v>0</v>
      </c>
      <c r="W96" s="73">
        <f>T96*F96</f>
        <v>0</v>
      </c>
      <c r="X96" s="73">
        <f>T96*G96</f>
        <v>0</v>
      </c>
      <c r="Y96" s="73">
        <f>T96*H96</f>
        <v>0</v>
      </c>
      <c r="Z96" s="73">
        <f>T96*I96</f>
        <v>0</v>
      </c>
      <c r="AA96" s="73">
        <f>J96</f>
        <v>0</v>
      </c>
      <c r="AB96" s="73">
        <f>T96*K96</f>
        <v>0</v>
      </c>
      <c r="AC96" s="73">
        <f>T96*L96</f>
        <v>0</v>
      </c>
      <c r="AD96" s="246">
        <f t="shared" si="20"/>
        <v>0</v>
      </c>
      <c r="AE96" s="246">
        <f t="shared" si="15"/>
        <v>0</v>
      </c>
      <c r="AF96" s="246">
        <f t="shared" si="16"/>
        <v>0</v>
      </c>
      <c r="AG96" s="246">
        <f t="shared" si="17"/>
        <v>0</v>
      </c>
      <c r="AH96" s="246">
        <f t="shared" si="18"/>
        <v>0</v>
      </c>
      <c r="AI96" s="241">
        <f t="shared" si="19"/>
        <v>2.1760912590556813</v>
      </c>
    </row>
    <row r="97" spans="3:35">
      <c r="C97" s="12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73"/>
      <c r="T97" s="73"/>
      <c r="U97" s="89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</row>
    <row r="98" spans="3:35">
      <c r="C98" s="12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73"/>
      <c r="T98" s="73"/>
      <c r="U98" s="89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</row>
    <row r="99" spans="3:35">
      <c r="C99" s="12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73"/>
      <c r="T99" s="73"/>
      <c r="U99" s="89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</row>
    <row r="100" spans="3:35">
      <c r="C100" s="12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73"/>
      <c r="T100" s="73"/>
      <c r="U100" s="89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</row>
    <row r="101" spans="3:35">
      <c r="C101" s="12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73"/>
      <c r="T101" s="73"/>
      <c r="U101" s="89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</row>
    <row r="102" spans="3:35">
      <c r="C102" s="12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73"/>
      <c r="T102" s="73"/>
      <c r="U102" s="89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</row>
    <row r="103" spans="3:35">
      <c r="C103" s="12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73"/>
      <c r="T103" s="73"/>
      <c r="U103" s="89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</row>
    <row r="104" spans="3:35">
      <c r="C104" s="12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73"/>
      <c r="T104" s="73"/>
      <c r="U104" s="89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</row>
    <row r="105" spans="3:35">
      <c r="C105" s="12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73"/>
      <c r="T105" s="73"/>
      <c r="U105" s="89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</row>
    <row r="106" spans="3:35">
      <c r="C106" s="12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73"/>
      <c r="T106" s="73"/>
      <c r="U106" s="89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</row>
    <row r="107" spans="3:35">
      <c r="C107" s="12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73"/>
      <c r="T107" s="73"/>
      <c r="U107" s="89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</row>
    <row r="108" spans="3:35">
      <c r="C108" s="12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73"/>
      <c r="T108" s="73"/>
      <c r="U108" s="89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</row>
    <row r="109" spans="3:35">
      <c r="C109" s="12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73"/>
      <c r="T109" s="73"/>
      <c r="U109" s="89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</row>
    <row r="110" spans="3:35">
      <c r="C110" s="12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73"/>
      <c r="T110" s="73"/>
      <c r="U110" s="89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</row>
    <row r="111" spans="3:35">
      <c r="C111" s="12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73"/>
      <c r="T111" s="247"/>
      <c r="U111" s="89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</row>
    <row r="112" spans="3:35">
      <c r="S112" s="27"/>
    </row>
    <row r="113" spans="19:19">
      <c r="S113" s="27"/>
    </row>
    <row r="114" spans="19:19">
      <c r="S114" s="27"/>
    </row>
    <row r="115" spans="19:19">
      <c r="S115" s="27"/>
    </row>
  </sheetData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164"/>
  <sheetViews>
    <sheetView topLeftCell="A84" zoomScale="90" zoomScaleNormal="90" workbookViewId="0">
      <selection activeCell="J99" sqref="J99"/>
    </sheetView>
  </sheetViews>
  <sheetFormatPr defaultColWidth="9" defaultRowHeight="15"/>
  <cols>
    <col min="2" max="2" width="5.85546875" customWidth="1"/>
    <col min="3" max="4" width="6.7109375" customWidth="1"/>
    <col min="5" max="5" width="6.42578125" customWidth="1"/>
    <col min="6" max="7" width="6.5703125" customWidth="1"/>
    <col min="8" max="8" width="6.42578125" customWidth="1"/>
    <col min="9" max="9" width="6.7109375" customWidth="1"/>
    <col min="10" max="11" width="6.42578125" customWidth="1"/>
    <col min="12" max="14" width="6.7109375" customWidth="1"/>
    <col min="15" max="15" width="11.5703125" customWidth="1"/>
    <col min="16" max="20" width="6.7109375" customWidth="1"/>
    <col min="21" max="21" width="7.140625" customWidth="1"/>
    <col min="22" max="23" width="6.7109375" customWidth="1"/>
    <col min="24" max="28" width="6.42578125" customWidth="1"/>
    <col min="29" max="30" width="6.7109375" customWidth="1"/>
    <col min="31" max="31" width="6.42578125" customWidth="1"/>
    <col min="32" max="34" width="6.7109375" customWidth="1"/>
    <col min="35" max="38" width="6.42578125" customWidth="1"/>
  </cols>
  <sheetData>
    <row r="1" spans="1:88" ht="30" customHeight="1">
      <c r="A1" s="1" t="s">
        <v>115</v>
      </c>
      <c r="B1" s="3"/>
      <c r="C1" s="198"/>
      <c r="D1" s="4"/>
    </row>
    <row r="3" spans="1:88">
      <c r="B3" s="73" t="s">
        <v>116</v>
      </c>
      <c r="C3" s="199" t="s">
        <v>117</v>
      </c>
      <c r="D3" s="199" t="s">
        <v>118</v>
      </c>
      <c r="E3" s="199" t="s">
        <v>119</v>
      </c>
      <c r="F3" s="199" t="s">
        <v>120</v>
      </c>
      <c r="G3" s="199" t="s">
        <v>121</v>
      </c>
      <c r="H3" s="199" t="s">
        <v>122</v>
      </c>
      <c r="I3" s="199" t="s">
        <v>123</v>
      </c>
      <c r="J3" s="199" t="s">
        <v>124</v>
      </c>
      <c r="K3" s="199" t="s">
        <v>125</v>
      </c>
      <c r="L3" s="199" t="s">
        <v>126</v>
      </c>
      <c r="M3" s="199" t="s">
        <v>127</v>
      </c>
      <c r="N3" s="199" t="s">
        <v>128</v>
      </c>
      <c r="O3" s="199" t="s">
        <v>129</v>
      </c>
      <c r="P3" s="199" t="s">
        <v>130</v>
      </c>
      <c r="Q3" s="199" t="s">
        <v>131</v>
      </c>
      <c r="R3" s="199" t="s">
        <v>132</v>
      </c>
      <c r="S3" s="199" t="s">
        <v>133</v>
      </c>
      <c r="T3" s="199" t="s">
        <v>134</v>
      </c>
      <c r="U3" s="199" t="s">
        <v>135</v>
      </c>
      <c r="V3" s="199" t="s">
        <v>136</v>
      </c>
      <c r="W3" s="199" t="s">
        <v>137</v>
      </c>
      <c r="X3" s="199" t="s">
        <v>138</v>
      </c>
      <c r="Y3" s="199" t="s">
        <v>139</v>
      </c>
      <c r="Z3" s="199" t="s">
        <v>140</v>
      </c>
      <c r="AA3" s="199" t="s">
        <v>141</v>
      </c>
      <c r="AB3" s="199" t="s">
        <v>142</v>
      </c>
      <c r="AC3" s="199" t="s">
        <v>143</v>
      </c>
      <c r="AD3" s="199" t="s">
        <v>144</v>
      </c>
      <c r="AE3" s="199" t="s">
        <v>145</v>
      </c>
      <c r="AF3" s="199" t="s">
        <v>146</v>
      </c>
      <c r="AG3" s="199" t="s">
        <v>147</v>
      </c>
      <c r="AH3" s="199" t="s">
        <v>148</v>
      </c>
      <c r="AI3" s="199" t="s">
        <v>149</v>
      </c>
      <c r="AJ3" s="199" t="s">
        <v>150</v>
      </c>
      <c r="AK3" s="199" t="s">
        <v>151</v>
      </c>
      <c r="AL3" s="199" t="s">
        <v>152</v>
      </c>
      <c r="AM3" s="199" t="s">
        <v>153</v>
      </c>
      <c r="AN3" s="199" t="s">
        <v>154</v>
      </c>
      <c r="AO3" s="199" t="s">
        <v>155</v>
      </c>
      <c r="AP3" s="199" t="s">
        <v>156</v>
      </c>
      <c r="AQ3" s="199" t="s">
        <v>157</v>
      </c>
      <c r="AR3" s="199" t="s">
        <v>158</v>
      </c>
      <c r="AS3" s="199" t="s">
        <v>159</v>
      </c>
      <c r="AT3" s="199" t="s">
        <v>160</v>
      </c>
      <c r="AU3" s="199" t="s">
        <v>161</v>
      </c>
      <c r="AV3" s="199" t="s">
        <v>162</v>
      </c>
      <c r="AW3" s="199" t="s">
        <v>163</v>
      </c>
      <c r="AX3" s="199" t="s">
        <v>164</v>
      </c>
      <c r="AY3" s="199" t="s">
        <v>165</v>
      </c>
      <c r="AZ3" s="199" t="s">
        <v>166</v>
      </c>
      <c r="BA3" s="199" t="s">
        <v>167</v>
      </c>
      <c r="BB3" s="199" t="s">
        <v>168</v>
      </c>
      <c r="BC3" s="199" t="s">
        <v>169</v>
      </c>
      <c r="BD3" s="199" t="s">
        <v>170</v>
      </c>
      <c r="BE3" s="199" t="s">
        <v>171</v>
      </c>
      <c r="BF3" s="199" t="s">
        <v>172</v>
      </c>
      <c r="BG3" s="199" t="s">
        <v>173</v>
      </c>
      <c r="BH3" s="199" t="s">
        <v>174</v>
      </c>
      <c r="BI3" s="199" t="s">
        <v>175</v>
      </c>
      <c r="BJ3" s="199" t="s">
        <v>176</v>
      </c>
      <c r="BK3" s="199" t="s">
        <v>177</v>
      </c>
      <c r="BL3" s="199" t="s">
        <v>178</v>
      </c>
      <c r="BM3" s="199" t="s">
        <v>179</v>
      </c>
      <c r="BN3" s="199" t="s">
        <v>180</v>
      </c>
      <c r="BO3" s="199" t="s">
        <v>181</v>
      </c>
      <c r="BP3" s="199" t="s">
        <v>182</v>
      </c>
      <c r="BQ3" s="199" t="s">
        <v>183</v>
      </c>
      <c r="BR3" s="199" t="s">
        <v>184</v>
      </c>
      <c r="BS3" s="199" t="s">
        <v>185</v>
      </c>
      <c r="BT3" s="199" t="s">
        <v>186</v>
      </c>
      <c r="BU3" s="199" t="s">
        <v>187</v>
      </c>
      <c r="BV3" s="199"/>
      <c r="BW3" s="199"/>
      <c r="BX3" s="199"/>
      <c r="BY3" s="199"/>
      <c r="BZ3" s="199"/>
      <c r="CA3" s="199"/>
      <c r="CB3" s="199"/>
      <c r="CC3" s="199"/>
      <c r="CD3" s="199"/>
      <c r="CE3" s="199"/>
      <c r="CF3" s="199"/>
      <c r="CG3" s="199"/>
      <c r="CH3" s="199"/>
      <c r="CI3" s="199"/>
      <c r="CJ3" s="199"/>
    </row>
    <row r="4" spans="1:88">
      <c r="B4" s="200" t="s">
        <v>188</v>
      </c>
      <c r="C4" s="201">
        <f>C9</f>
        <v>2.17609125905568</v>
      </c>
      <c r="D4" s="201">
        <f>C10</f>
        <v>1.57403126772772</v>
      </c>
      <c r="E4" s="201">
        <f>C11</f>
        <v>1.57403126772772</v>
      </c>
      <c r="F4" s="73">
        <f>C12</f>
        <v>1.6989700043360201</v>
      </c>
      <c r="G4" s="73">
        <f>C13</f>
        <v>2.17609125905568</v>
      </c>
      <c r="H4" s="73">
        <f>C14</f>
        <v>2.17609125905568</v>
      </c>
      <c r="I4" s="73">
        <f>C15</f>
        <v>2.17609125905568</v>
      </c>
      <c r="J4" s="89">
        <f>C16</f>
        <v>2.17609125905568</v>
      </c>
      <c r="K4" s="89">
        <v>0</v>
      </c>
      <c r="L4" s="89">
        <v>0</v>
      </c>
      <c r="M4" s="89">
        <v>0</v>
      </c>
      <c r="N4" s="89">
        <v>0</v>
      </c>
      <c r="O4" s="89">
        <v>0</v>
      </c>
      <c r="P4" s="89">
        <v>0</v>
      </c>
      <c r="Q4" s="89">
        <v>0</v>
      </c>
      <c r="R4" s="89">
        <v>0</v>
      </c>
      <c r="S4" s="89">
        <v>0</v>
      </c>
      <c r="T4" s="89">
        <v>0</v>
      </c>
      <c r="U4" s="89">
        <v>0</v>
      </c>
      <c r="V4" s="89">
        <v>0</v>
      </c>
      <c r="W4" s="89">
        <v>0</v>
      </c>
      <c r="X4" s="89">
        <v>0</v>
      </c>
      <c r="Y4" s="89">
        <v>0</v>
      </c>
      <c r="Z4" s="89">
        <v>0</v>
      </c>
      <c r="AA4" s="89">
        <v>0</v>
      </c>
      <c r="AB4" s="89">
        <v>0</v>
      </c>
      <c r="AC4" s="89">
        <v>0</v>
      </c>
      <c r="AD4" s="89">
        <v>0</v>
      </c>
      <c r="AE4" s="89">
        <v>0</v>
      </c>
      <c r="AF4" s="89">
        <v>0</v>
      </c>
      <c r="AG4" s="89">
        <v>0</v>
      </c>
      <c r="AH4" s="89">
        <v>0</v>
      </c>
      <c r="AI4" s="89">
        <v>0</v>
      </c>
      <c r="AJ4" s="89">
        <v>0</v>
      </c>
      <c r="AK4" s="89">
        <v>0</v>
      </c>
      <c r="AL4" s="89">
        <v>0</v>
      </c>
      <c r="AM4" s="89">
        <v>0</v>
      </c>
      <c r="AN4" s="89">
        <v>0</v>
      </c>
      <c r="AO4" s="89">
        <v>0</v>
      </c>
      <c r="AP4" s="89">
        <v>0</v>
      </c>
      <c r="AQ4" s="89">
        <v>0</v>
      </c>
      <c r="AR4" s="89">
        <v>0</v>
      </c>
      <c r="AS4" s="89">
        <v>0</v>
      </c>
      <c r="AT4" s="89">
        <v>0</v>
      </c>
      <c r="AU4" s="89">
        <v>0</v>
      </c>
      <c r="AV4" s="89">
        <v>0</v>
      </c>
      <c r="AW4" s="89">
        <v>0</v>
      </c>
      <c r="AX4" s="89">
        <v>0</v>
      </c>
      <c r="AY4" s="89">
        <v>0</v>
      </c>
      <c r="AZ4" s="89">
        <v>0</v>
      </c>
      <c r="BA4" s="89">
        <v>0</v>
      </c>
      <c r="BB4" s="89">
        <v>0</v>
      </c>
      <c r="BC4" s="89">
        <v>0</v>
      </c>
      <c r="BD4" s="89">
        <v>0</v>
      </c>
      <c r="BE4" s="89">
        <v>0</v>
      </c>
      <c r="BF4" s="89">
        <v>0</v>
      </c>
      <c r="BG4" s="89">
        <v>0</v>
      </c>
      <c r="BH4" s="89">
        <v>0</v>
      </c>
      <c r="BI4" s="89">
        <v>0</v>
      </c>
      <c r="BJ4" s="89">
        <v>0</v>
      </c>
      <c r="BK4" s="89">
        <v>0</v>
      </c>
      <c r="BL4" s="89">
        <v>0</v>
      </c>
      <c r="BM4" s="89">
        <v>0</v>
      </c>
      <c r="BN4" s="89">
        <v>0</v>
      </c>
      <c r="BO4" s="89">
        <v>0</v>
      </c>
      <c r="BP4" s="89">
        <v>0</v>
      </c>
      <c r="BQ4" s="89">
        <v>0</v>
      </c>
      <c r="BR4" s="89">
        <v>0</v>
      </c>
      <c r="BS4" s="89">
        <v>0</v>
      </c>
      <c r="BT4" s="89">
        <v>0</v>
      </c>
      <c r="BU4" s="90">
        <v>1</v>
      </c>
      <c r="BV4" s="89"/>
      <c r="BW4" s="89"/>
      <c r="BX4" s="89"/>
      <c r="BY4" s="89"/>
      <c r="BZ4" s="89"/>
      <c r="CA4" s="89"/>
      <c r="CB4" s="89"/>
      <c r="CC4" s="89"/>
      <c r="CD4" s="89"/>
      <c r="CE4" s="89"/>
      <c r="CF4" s="89"/>
      <c r="CG4" s="89"/>
      <c r="CH4" s="89"/>
      <c r="CI4" s="89"/>
      <c r="CJ4" s="73"/>
    </row>
    <row r="5" spans="1:88">
      <c r="B5" s="200" t="s">
        <v>189</v>
      </c>
      <c r="C5" s="73">
        <v>0</v>
      </c>
      <c r="D5" s="73">
        <v>0</v>
      </c>
      <c r="E5" s="73">
        <v>0</v>
      </c>
      <c r="F5" s="73">
        <v>1.6990000000000001</v>
      </c>
      <c r="G5" s="73">
        <v>0</v>
      </c>
      <c r="H5" s="73">
        <v>0</v>
      </c>
      <c r="I5" s="73">
        <v>0</v>
      </c>
      <c r="J5" s="73">
        <v>0</v>
      </c>
      <c r="K5" s="73">
        <v>2.1760000000000002</v>
      </c>
      <c r="L5" s="73">
        <v>2.1760000000000002</v>
      </c>
      <c r="M5" s="89">
        <v>2.1760000000000002</v>
      </c>
      <c r="N5" s="73">
        <v>2.1760000000000002</v>
      </c>
      <c r="O5" s="73">
        <v>1.875</v>
      </c>
      <c r="P5" s="73">
        <v>2.1760000000000002</v>
      </c>
      <c r="Q5" s="89">
        <v>0</v>
      </c>
      <c r="R5" s="89">
        <v>0</v>
      </c>
      <c r="S5" s="89">
        <v>0</v>
      </c>
      <c r="T5" s="89">
        <v>0</v>
      </c>
      <c r="U5" s="89">
        <v>0</v>
      </c>
      <c r="V5" s="73">
        <v>0</v>
      </c>
      <c r="W5" s="73">
        <v>0</v>
      </c>
      <c r="X5" s="73">
        <v>0</v>
      </c>
      <c r="Y5" s="73">
        <v>0</v>
      </c>
      <c r="Z5" s="73">
        <v>0</v>
      </c>
      <c r="AA5" s="73">
        <v>0</v>
      </c>
      <c r="AB5" s="73">
        <v>0</v>
      </c>
      <c r="AC5" s="73">
        <v>0</v>
      </c>
      <c r="AD5" s="73">
        <v>0</v>
      </c>
      <c r="AE5" s="73">
        <v>0</v>
      </c>
      <c r="AF5" s="73">
        <v>0</v>
      </c>
      <c r="AG5" s="73">
        <v>0</v>
      </c>
      <c r="AH5" s="73">
        <v>0</v>
      </c>
      <c r="AI5" s="73">
        <v>0</v>
      </c>
      <c r="AJ5" s="73">
        <v>0</v>
      </c>
      <c r="AK5" s="73">
        <v>0</v>
      </c>
      <c r="AL5" s="73">
        <v>0</v>
      </c>
      <c r="AM5" s="73">
        <v>0</v>
      </c>
      <c r="AN5" s="73">
        <v>0</v>
      </c>
      <c r="AO5" s="73">
        <v>0</v>
      </c>
      <c r="AP5" s="73">
        <v>0</v>
      </c>
      <c r="AQ5" s="73">
        <v>0</v>
      </c>
      <c r="AR5" s="73">
        <v>0</v>
      </c>
      <c r="AS5" s="73">
        <v>0</v>
      </c>
      <c r="AT5" s="73">
        <v>0</v>
      </c>
      <c r="AU5" s="73">
        <v>0</v>
      </c>
      <c r="AV5" s="73">
        <v>0</v>
      </c>
      <c r="AW5" s="73">
        <v>0</v>
      </c>
      <c r="AX5" s="73">
        <v>0</v>
      </c>
      <c r="AY5" s="73">
        <v>0</v>
      </c>
      <c r="AZ5" s="73">
        <v>0</v>
      </c>
      <c r="BA5" s="73">
        <v>0</v>
      </c>
      <c r="BB5" s="73">
        <v>0</v>
      </c>
      <c r="BC5" s="73">
        <v>0</v>
      </c>
      <c r="BD5" s="73">
        <v>0</v>
      </c>
      <c r="BE5" s="73">
        <v>0</v>
      </c>
      <c r="BF5" s="73">
        <v>0</v>
      </c>
      <c r="BG5" s="73">
        <v>0</v>
      </c>
      <c r="BH5" s="73">
        <v>0</v>
      </c>
      <c r="BI5" s="73">
        <v>0</v>
      </c>
      <c r="BJ5" s="73">
        <v>0</v>
      </c>
      <c r="BK5" s="73">
        <v>0</v>
      </c>
      <c r="BL5" s="73">
        <v>0</v>
      </c>
      <c r="BM5" s="73">
        <v>0</v>
      </c>
      <c r="BN5" s="73">
        <v>0</v>
      </c>
      <c r="BO5" s="73">
        <v>0</v>
      </c>
      <c r="BP5" s="73">
        <v>0</v>
      </c>
      <c r="BQ5" s="73">
        <v>0</v>
      </c>
      <c r="BR5" s="73">
        <v>0</v>
      </c>
      <c r="BS5" s="73">
        <v>0</v>
      </c>
      <c r="BT5" s="203">
        <v>0</v>
      </c>
      <c r="BU5" s="204">
        <v>-1</v>
      </c>
      <c r="BV5" s="203"/>
      <c r="BW5" s="205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</row>
    <row r="7" spans="1:88">
      <c r="B7" s="18" t="s">
        <v>190</v>
      </c>
    </row>
    <row r="8" spans="1:88" ht="18.75">
      <c r="C8" s="52" t="s">
        <v>188</v>
      </c>
      <c r="D8" s="52" t="s">
        <v>189</v>
      </c>
      <c r="J8" s="10" t="s">
        <v>191</v>
      </c>
    </row>
    <row r="9" spans="1:88">
      <c r="C9" s="89">
        <v>2.17609125905568</v>
      </c>
      <c r="D9" s="73">
        <v>0</v>
      </c>
    </row>
    <row r="10" spans="1:88">
      <c r="C10" s="89">
        <v>1.57403126772772</v>
      </c>
      <c r="D10" s="73">
        <v>0</v>
      </c>
      <c r="K10" s="11"/>
      <c r="L10" s="12" t="s">
        <v>192</v>
      </c>
      <c r="M10" s="13"/>
      <c r="N10" s="13"/>
      <c r="O10" s="13"/>
      <c r="P10" s="14"/>
    </row>
    <row r="11" spans="1:88">
      <c r="C11" s="89">
        <v>1.57403126772772</v>
      </c>
      <c r="D11" s="73">
        <v>0</v>
      </c>
      <c r="F11" s="27"/>
    </row>
    <row r="12" spans="1:88">
      <c r="C12" s="89">
        <v>1.6989700043360201</v>
      </c>
      <c r="D12" s="73">
        <v>1.6989700043360201</v>
      </c>
      <c r="K12" s="15"/>
      <c r="L12" s="16" t="s">
        <v>188</v>
      </c>
      <c r="M12" s="17" t="s">
        <v>189</v>
      </c>
      <c r="N12" s="18"/>
      <c r="O12" s="18"/>
      <c r="P12" s="18"/>
      <c r="Q12" s="18"/>
      <c r="R12" s="18"/>
      <c r="S12" s="18"/>
    </row>
    <row r="13" spans="1:88">
      <c r="C13" s="89">
        <v>2.17609125905568</v>
      </c>
      <c r="D13" s="73">
        <v>0</v>
      </c>
      <c r="K13" s="19" t="s">
        <v>188</v>
      </c>
      <c r="L13" s="23">
        <f>(C4*C9)+(D4*C10)+(E4*C11)+(F4*C12)+(G4*C13)+(H4*C14)+(I4*C15)+(J4*C16)+(K4*C17)+(L4*C18)+(M4*C19)+(N4*C20)+(O4*C21)+(P4*C22)+(Q4*C23)+(R4*C24)+(S4*C25)+(T4*C26)+(U4*C27)+(V4*C28)+(W4*C29)+(X4*C30)+(Y4*C31)+(Z4*C32)+(AA4*C33)+(AB4*C34)+(AC4*C35)+(AD4*C36)+(AE4*C37)+(AF4*C38)+(AG4*C39)+(AH4*C40)+(AI4*C41)+(AJ4*C42)+(AK4*C43)+(AL4*C44)+(AM4*C45)+(AN4*C46)+(AO4*C47)+(AP4*C48)+(AQ4*C49)+(AR4*C50)+(AS4*C51)+(AT4*C52)+(AU4*C53)+(AV4*C54)</f>
        <v>31.518513777895279</v>
      </c>
      <c r="M13" s="21">
        <f>(C4*D9)+(D4*D10)+(E4*D11)+(F4*D12)+(G4*D13)+(H4*D14)+(I4*D15)+(J4*D16)+(K4*D17)+(L4*D18)+(M4*D19)+(N4*D20)+(O4*D21)+(P4*D22)+(Q4*D23)+(R4*D24)+(S4*D25)+(T4*D26)+(U4*D27)+(V4*D28)+(W4*D29)+(X4*D30)+(Y4*D31)+(Z4*D32)+(AA4*D33)+(AB4*D34)+(AC4*D35)+(AD4*D36)+(AE4*D37)+(AF4*D38)+(AG4*D39)+(AH4*D40)+(AI4*D41)+(AJ4*D42)+(AK4*D43)</f>
        <v>2.886499075633536</v>
      </c>
    </row>
    <row r="14" spans="1:88">
      <c r="C14" s="89">
        <v>2.17609125905568</v>
      </c>
      <c r="D14" s="73">
        <v>0</v>
      </c>
      <c r="K14" s="22" t="s">
        <v>189</v>
      </c>
      <c r="L14" s="202">
        <f>(C5*C9)+(D5*C10)+(E5*C11)+(F5*C12)+(G5*C13)+(H5*C14)+(I5*C15)+(J5*C16)+(K5*C17)+(L5*C18)+(M5*C19)+(N5*C20)+(O5*C21)+(P5*C22)+(Q5*C23)+(R5*C24)+(S5*C25)+(T5*C26)+(U5*C27)+(V5*C28)+(W5*C29)+(X5*C30)+(Y5*C31)+(Z5*C32)+(AA5*C33)+(AB5*C34)+(AC5*C35)+(AD5*C36)+(AE5*C37)+(AF5*C38)+(AG5*C39)+(AH5*C40)+(AI5*C41)+(AJ5*C42)+(AK5*C43)</f>
        <v>2.8865500373668982</v>
      </c>
      <c r="M14" s="48">
        <f>(C5*D9)+(D5*D10)+(E5*D11)+(F5*D12)+(G5*D13)+(H5*D14)+(I5*D15)+(J5*D16)+(K5*D17)+(L5*D18)+(M5*D19)+(N5*D20)+(O5*D21)+(P5*D22)+(Q5*D23)+(R5*D24)+(S5*D25)+(T5*D26)+(U5*D27)+(V5*D28)+(W5*D29)+(X5*D30)+(Y5*D31)+(Z5*D32)+(AA5*D33)+(AB5*D34)+(AC5*D35)+(AD5*D36)+(AE5*D37)+(AF5*D38)+(AG5*D39)+(AH5*D40)+(AI5*D41)+(AJ5*D42)+(AK5*D43)</f>
        <v>30.078162804752132</v>
      </c>
    </row>
    <row r="15" spans="1:88">
      <c r="C15" s="89">
        <v>2.17609125905568</v>
      </c>
      <c r="D15" s="73">
        <v>0</v>
      </c>
      <c r="J15" s="18"/>
    </row>
    <row r="16" spans="1:88">
      <c r="C16" s="89">
        <v>2.17609125905568</v>
      </c>
      <c r="D16" s="73">
        <v>0</v>
      </c>
      <c r="J16" s="18"/>
    </row>
    <row r="17" spans="3:25" ht="18.75">
      <c r="C17" s="89">
        <v>0</v>
      </c>
      <c r="D17" s="73">
        <v>2.17609125905568</v>
      </c>
      <c r="J17" s="10" t="s">
        <v>193</v>
      </c>
    </row>
    <row r="18" spans="3:25">
      <c r="C18" s="89">
        <v>0</v>
      </c>
      <c r="D18" s="73">
        <v>2.17609125905568</v>
      </c>
    </row>
    <row r="19" spans="3:25">
      <c r="C19" s="89">
        <v>0</v>
      </c>
      <c r="D19" s="89">
        <v>2.17609125905568</v>
      </c>
      <c r="K19" s="24"/>
      <c r="L19" s="25"/>
      <c r="M19" s="25"/>
      <c r="N19" s="25"/>
      <c r="O19" s="25"/>
      <c r="P19" s="25"/>
      <c r="Q19" s="25"/>
      <c r="R19" s="49"/>
    </row>
    <row r="20" spans="3:25">
      <c r="C20" s="89">
        <v>0</v>
      </c>
      <c r="D20" s="73">
        <v>2.17609125905568</v>
      </c>
      <c r="K20" s="26"/>
      <c r="L20" s="27"/>
      <c r="M20" s="27"/>
      <c r="N20" s="27"/>
      <c r="O20" s="27"/>
      <c r="P20" s="27"/>
      <c r="Q20" s="27"/>
      <c r="R20" s="50"/>
    </row>
    <row r="21" spans="3:25">
      <c r="C21" s="89">
        <v>0</v>
      </c>
      <c r="D21" s="73">
        <v>1.8750612633917001</v>
      </c>
      <c r="K21" s="26"/>
      <c r="L21" s="27"/>
      <c r="M21" s="27"/>
      <c r="N21" s="27"/>
      <c r="O21" s="27"/>
      <c r="P21" s="27"/>
      <c r="Q21" s="27"/>
      <c r="R21" s="50"/>
    </row>
    <row r="22" spans="3:25">
      <c r="C22" s="89">
        <v>0</v>
      </c>
      <c r="D22" s="73">
        <v>2.17609125905568</v>
      </c>
      <c r="K22" s="26"/>
      <c r="L22" s="27"/>
      <c r="M22" s="27"/>
      <c r="N22" s="27"/>
      <c r="O22" s="27"/>
      <c r="P22" s="27"/>
      <c r="Q22" s="27"/>
      <c r="R22" s="50"/>
    </row>
    <row r="23" spans="3:25">
      <c r="C23" s="89">
        <v>0</v>
      </c>
      <c r="D23" s="73">
        <v>0</v>
      </c>
      <c r="K23" s="28"/>
      <c r="L23" s="29"/>
      <c r="M23" s="29"/>
      <c r="N23" s="29"/>
      <c r="O23" s="29"/>
      <c r="P23" s="29"/>
      <c r="Q23" s="29"/>
      <c r="R23" s="51"/>
    </row>
    <row r="24" spans="3:25">
      <c r="C24" s="89">
        <v>0</v>
      </c>
      <c r="D24" s="73">
        <v>0</v>
      </c>
    </row>
    <row r="25" spans="3:25" ht="18.75">
      <c r="C25" s="89">
        <v>0</v>
      </c>
      <c r="D25" s="73">
        <v>0</v>
      </c>
      <c r="K25" s="11"/>
      <c r="L25" s="30"/>
      <c r="M25" s="31" t="s">
        <v>188</v>
      </c>
      <c r="N25" s="32" t="s">
        <v>189</v>
      </c>
    </row>
    <row r="26" spans="3:25">
      <c r="C26" s="89">
        <v>0</v>
      </c>
      <c r="D26" s="73">
        <v>0</v>
      </c>
      <c r="L26" s="33" t="s">
        <v>188</v>
      </c>
      <c r="M26" s="94">
        <f>BU4*BU4*L13</f>
        <v>31.518513777895279</v>
      </c>
      <c r="N26" s="35">
        <f>BU4*BU5*M13</f>
        <v>-2.886499075633536</v>
      </c>
    </row>
    <row r="27" spans="3:25">
      <c r="C27" s="89">
        <v>0</v>
      </c>
      <c r="D27" s="73">
        <v>0</v>
      </c>
      <c r="L27" s="36" t="s">
        <v>189</v>
      </c>
      <c r="M27" s="37">
        <f>BU5*L14</f>
        <v>-2.8865500373668982</v>
      </c>
      <c r="N27" s="38">
        <f>BU5*BU5*M14</f>
        <v>30.078162804752132</v>
      </c>
    </row>
    <row r="28" spans="3:25">
      <c r="C28" s="89">
        <v>0</v>
      </c>
      <c r="D28" s="73">
        <v>0</v>
      </c>
    </row>
    <row r="29" spans="3:25">
      <c r="C29" s="89">
        <v>0</v>
      </c>
      <c r="D29" s="73">
        <v>0</v>
      </c>
      <c r="L29" s="39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</row>
    <row r="30" spans="3:25">
      <c r="C30" s="89">
        <v>0</v>
      </c>
      <c r="D30" s="73">
        <v>0</v>
      </c>
      <c r="L30" s="41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3:25">
      <c r="C31" s="89">
        <v>0</v>
      </c>
      <c r="D31" s="73">
        <v>0</v>
      </c>
      <c r="L31" s="41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3:25">
      <c r="C32" s="89">
        <v>0</v>
      </c>
      <c r="D32" s="73">
        <v>0</v>
      </c>
      <c r="L32" s="41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3:25">
      <c r="C33" s="89">
        <v>0</v>
      </c>
      <c r="D33" s="73">
        <v>0</v>
      </c>
      <c r="L33" s="41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3:25">
      <c r="C34" s="89">
        <v>0</v>
      </c>
      <c r="D34" s="73">
        <v>0</v>
      </c>
      <c r="L34" s="41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3:25">
      <c r="C35" s="89">
        <v>0</v>
      </c>
      <c r="D35" s="73">
        <v>0</v>
      </c>
      <c r="L35" s="41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3:25">
      <c r="C36" s="89">
        <v>0</v>
      </c>
      <c r="D36" s="73">
        <v>0</v>
      </c>
      <c r="L36" s="41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3:25">
      <c r="C37" s="89">
        <v>0</v>
      </c>
      <c r="D37" s="73">
        <v>0</v>
      </c>
      <c r="L37" s="41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3:25">
      <c r="C38" s="89">
        <v>0</v>
      </c>
      <c r="D38" s="73">
        <v>0</v>
      </c>
      <c r="L38" s="41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3:25">
      <c r="C39" s="89">
        <v>0</v>
      </c>
      <c r="D39" s="73">
        <v>0</v>
      </c>
      <c r="L39" s="41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3:25">
      <c r="C40" s="89">
        <v>0</v>
      </c>
      <c r="D40" s="73">
        <v>0</v>
      </c>
      <c r="L40" s="41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3:25">
      <c r="C41" s="89">
        <v>0</v>
      </c>
      <c r="D41" s="73">
        <v>0</v>
      </c>
      <c r="L41" s="41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3:25">
      <c r="C42" s="89">
        <v>0</v>
      </c>
      <c r="D42" s="73">
        <v>0</v>
      </c>
      <c r="L42" s="41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3:25">
      <c r="C43" s="89">
        <v>0</v>
      </c>
      <c r="D43" s="73">
        <v>0</v>
      </c>
      <c r="J43">
        <f>M26+N27</f>
        <v>61.596676582647412</v>
      </c>
      <c r="L43" s="41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3:25">
      <c r="C44" s="89">
        <v>0</v>
      </c>
      <c r="D44" s="73">
        <v>0</v>
      </c>
      <c r="J44">
        <f>M26+N27+N26+M27</f>
        <v>55.823627469646979</v>
      </c>
      <c r="L44" s="41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3:25" ht="18.95" customHeight="1">
      <c r="C45" s="89">
        <v>0</v>
      </c>
      <c r="D45" s="73">
        <v>0</v>
      </c>
      <c r="L45" s="41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3:25">
      <c r="C46" s="89">
        <v>0</v>
      </c>
      <c r="D46" s="73">
        <v>0</v>
      </c>
      <c r="J46" s="18">
        <f>2/J44</f>
        <v>3.5827123579302712E-2</v>
      </c>
      <c r="L46" s="41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3:25" ht="15" customHeight="1">
      <c r="C47" s="89">
        <v>0</v>
      </c>
      <c r="D47" s="73">
        <v>0</v>
      </c>
      <c r="L47" s="43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</row>
    <row r="48" spans="3:25">
      <c r="C48" s="89">
        <v>0</v>
      </c>
      <c r="D48" s="73">
        <v>0</v>
      </c>
    </row>
    <row r="49" spans="3:37">
      <c r="C49" s="89">
        <v>0</v>
      </c>
      <c r="D49" s="73">
        <v>0</v>
      </c>
      <c r="N49" s="45"/>
      <c r="O49" s="46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</row>
    <row r="50" spans="3:37">
      <c r="C50" s="89">
        <v>0</v>
      </c>
      <c r="D50" s="73">
        <v>0</v>
      </c>
      <c r="N50" s="47">
        <v>3.5999999999999997E-2</v>
      </c>
      <c r="O50" s="48">
        <v>3.5999999999999997E-2</v>
      </c>
    </row>
    <row r="51" spans="3:37">
      <c r="C51" s="89">
        <v>0</v>
      </c>
      <c r="D51" s="73">
        <v>0</v>
      </c>
      <c r="N51" s="18"/>
      <c r="O51" s="18"/>
      <c r="Q51" s="18"/>
      <c r="R51" s="18"/>
    </row>
    <row r="52" spans="3:37" ht="18.75">
      <c r="C52" s="89">
        <v>0</v>
      </c>
      <c r="D52" s="73">
        <v>0</v>
      </c>
      <c r="J52" s="10" t="s">
        <v>194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3:37">
      <c r="C53" s="89">
        <v>0</v>
      </c>
      <c r="D53" s="73">
        <v>0</v>
      </c>
    </row>
    <row r="54" spans="3:37" ht="20.100000000000001" customHeight="1">
      <c r="C54" s="89">
        <v>0</v>
      </c>
      <c r="D54" s="73">
        <v>0</v>
      </c>
    </row>
    <row r="55" spans="3:37">
      <c r="C55" s="89">
        <v>0</v>
      </c>
      <c r="D55" s="73">
        <v>0</v>
      </c>
      <c r="M55" s="24"/>
      <c r="N55" s="25"/>
      <c r="O55" s="25"/>
      <c r="P55" s="25"/>
      <c r="Q55" s="25"/>
      <c r="R55" s="25"/>
      <c r="S55" s="25"/>
      <c r="T55" s="25"/>
      <c r="U55" s="49"/>
    </row>
    <row r="56" spans="3:37">
      <c r="C56" s="89">
        <v>0</v>
      </c>
      <c r="D56" s="73">
        <v>0</v>
      </c>
      <c r="M56" s="26"/>
      <c r="N56" s="27"/>
      <c r="O56" s="27"/>
      <c r="P56" s="27"/>
      <c r="Q56" s="27"/>
      <c r="R56" s="27"/>
      <c r="S56" s="27"/>
      <c r="T56" s="27"/>
      <c r="U56" s="50"/>
    </row>
    <row r="57" spans="3:37">
      <c r="C57" s="89">
        <v>0</v>
      </c>
      <c r="D57" s="73">
        <v>0</v>
      </c>
      <c r="M57" s="28"/>
      <c r="N57" s="29"/>
      <c r="O57" s="29"/>
      <c r="P57" s="29"/>
      <c r="Q57" s="29"/>
      <c r="R57" s="29"/>
      <c r="S57" s="29"/>
      <c r="T57" s="29"/>
      <c r="U57" s="51"/>
    </row>
    <row r="58" spans="3:37">
      <c r="C58" s="89">
        <v>0</v>
      </c>
      <c r="D58" s="73">
        <v>0</v>
      </c>
    </row>
    <row r="59" spans="3:37">
      <c r="C59" s="89">
        <v>0</v>
      </c>
      <c r="D59" s="73">
        <v>0</v>
      </c>
      <c r="K59" s="18"/>
      <c r="L59" s="18"/>
      <c r="M59" s="24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49"/>
    </row>
    <row r="60" spans="3:37">
      <c r="C60" s="89">
        <v>0</v>
      </c>
      <c r="D60" s="73">
        <v>0</v>
      </c>
      <c r="L60" s="18"/>
      <c r="M60" s="26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50"/>
    </row>
    <row r="61" spans="3:37">
      <c r="C61" s="89">
        <v>0</v>
      </c>
      <c r="D61" s="73">
        <v>0</v>
      </c>
      <c r="M61" s="28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51"/>
    </row>
    <row r="62" spans="3:37">
      <c r="C62" s="89">
        <v>0</v>
      </c>
      <c r="D62" s="73">
        <v>0</v>
      </c>
      <c r="L62" s="18"/>
      <c r="M62" s="18"/>
    </row>
    <row r="63" spans="3:37">
      <c r="C63" s="89">
        <v>0</v>
      </c>
      <c r="D63" s="73">
        <v>0</v>
      </c>
      <c r="K63" s="18"/>
      <c r="L63" s="18" t="s">
        <v>195</v>
      </c>
      <c r="N63" s="62"/>
      <c r="O63" s="9"/>
      <c r="P63" s="9"/>
      <c r="Q63" s="62"/>
      <c r="R63" s="9"/>
      <c r="S63" s="9"/>
      <c r="T63" s="62"/>
      <c r="U63" s="9"/>
      <c r="V63" s="9"/>
    </row>
    <row r="64" spans="3:37">
      <c r="C64" s="89">
        <v>0</v>
      </c>
      <c r="D64" s="73">
        <v>0</v>
      </c>
      <c r="K64" s="18"/>
      <c r="L64" s="63" t="s">
        <v>196</v>
      </c>
      <c r="M64" s="18"/>
      <c r="P64" s="9"/>
      <c r="Q64" s="82"/>
      <c r="R64" s="82"/>
      <c r="S64" s="9"/>
      <c r="T64" s="83"/>
      <c r="U64" s="83"/>
      <c r="V64" s="83"/>
    </row>
    <row r="65" spans="2:91">
      <c r="C65" s="89">
        <v>0</v>
      </c>
      <c r="D65" s="73">
        <v>0</v>
      </c>
      <c r="L65" s="64">
        <v>2</v>
      </c>
      <c r="N65" s="66" t="s">
        <v>197</v>
      </c>
      <c r="O65" s="215">
        <f>(1/BU4-((N50*BU4*L13)+(O50*BU5*M13))+(1/BU5-((N50*BU4*L14)+(O50*BU5*M14))))/L65</f>
        <v>-2.592723482777709E-2</v>
      </c>
      <c r="P65" s="9"/>
      <c r="Q65" s="84"/>
      <c r="R65" s="84"/>
      <c r="S65" s="9"/>
      <c r="T65" s="83"/>
      <c r="U65" s="62"/>
      <c r="V65" s="62"/>
    </row>
    <row r="66" spans="2:91" ht="15" customHeight="1">
      <c r="C66" s="89">
        <v>0</v>
      </c>
      <c r="D66" s="73">
        <v>0</v>
      </c>
      <c r="Q66" s="9"/>
      <c r="R66" s="9"/>
      <c r="S66" s="9"/>
      <c r="T66" s="83"/>
      <c r="U66" s="62"/>
      <c r="V66" s="62"/>
    </row>
    <row r="67" spans="2:91" ht="14.1" customHeight="1">
      <c r="C67" s="89">
        <v>0</v>
      </c>
      <c r="D67" s="73">
        <v>0</v>
      </c>
      <c r="Q67" s="9"/>
      <c r="R67" s="9"/>
      <c r="S67" s="9"/>
      <c r="T67" s="9"/>
      <c r="U67" s="9"/>
      <c r="V67" s="9"/>
    </row>
    <row r="68" spans="2:91" ht="15.95" customHeight="1">
      <c r="C68" s="89">
        <v>0</v>
      </c>
      <c r="D68" s="73">
        <v>0</v>
      </c>
    </row>
    <row r="69" spans="2:91" ht="15" customHeight="1">
      <c r="C69" s="89">
        <v>0</v>
      </c>
      <c r="D69" s="73">
        <v>0</v>
      </c>
    </row>
    <row r="70" spans="2:91" ht="15.95" customHeight="1">
      <c r="C70" s="89">
        <v>0</v>
      </c>
      <c r="D70" s="73">
        <v>0</v>
      </c>
      <c r="E70" s="206" t="s">
        <v>198</v>
      </c>
      <c r="F70" s="207"/>
      <c r="G70" s="208"/>
      <c r="H70" s="71"/>
    </row>
    <row r="71" spans="2:91">
      <c r="C71" s="89">
        <v>0</v>
      </c>
      <c r="D71" s="73">
        <v>0</v>
      </c>
    </row>
    <row r="72" spans="2:91" ht="18.75">
      <c r="C72" s="89">
        <v>0</v>
      </c>
      <c r="D72" s="73">
        <v>0</v>
      </c>
      <c r="E72" s="72" t="s">
        <v>199</v>
      </c>
    </row>
    <row r="73" spans="2:91">
      <c r="B73" s="18"/>
      <c r="C73" s="89">
        <v>0</v>
      </c>
      <c r="D73" s="73">
        <v>0</v>
      </c>
    </row>
    <row r="74" spans="2:91">
      <c r="C74" s="89">
        <v>0</v>
      </c>
      <c r="D74" s="73">
        <v>0</v>
      </c>
      <c r="E74" s="25" t="s">
        <v>116</v>
      </c>
      <c r="F74" s="209" t="s">
        <v>117</v>
      </c>
      <c r="G74" s="210" t="s">
        <v>118</v>
      </c>
      <c r="H74" s="210" t="s">
        <v>119</v>
      </c>
      <c r="I74" s="210" t="s">
        <v>120</v>
      </c>
      <c r="J74" s="210" t="s">
        <v>121</v>
      </c>
      <c r="K74" s="210" t="s">
        <v>122</v>
      </c>
      <c r="L74" s="210" t="s">
        <v>123</v>
      </c>
      <c r="M74" s="210" t="s">
        <v>124</v>
      </c>
      <c r="N74" s="210" t="s">
        <v>125</v>
      </c>
      <c r="O74" s="210" t="s">
        <v>126</v>
      </c>
      <c r="P74" s="210" t="s">
        <v>127</v>
      </c>
      <c r="Q74" s="210" t="s">
        <v>128</v>
      </c>
      <c r="R74" s="210" t="s">
        <v>129</v>
      </c>
      <c r="S74" s="210" t="s">
        <v>130</v>
      </c>
      <c r="T74" s="210" t="s">
        <v>131</v>
      </c>
      <c r="U74" s="210" t="s">
        <v>132</v>
      </c>
      <c r="V74" s="210" t="s">
        <v>133</v>
      </c>
      <c r="W74" s="210" t="s">
        <v>134</v>
      </c>
      <c r="X74" s="210" t="s">
        <v>135</v>
      </c>
      <c r="Y74" s="210" t="s">
        <v>136</v>
      </c>
      <c r="Z74" s="210" t="s">
        <v>137</v>
      </c>
      <c r="AA74" s="210" t="s">
        <v>138</v>
      </c>
      <c r="AB74" s="210" t="s">
        <v>139</v>
      </c>
      <c r="AC74" s="210" t="s">
        <v>140</v>
      </c>
      <c r="AD74" s="210" t="s">
        <v>141</v>
      </c>
      <c r="AE74" s="210" t="s">
        <v>142</v>
      </c>
      <c r="AF74" s="210" t="s">
        <v>143</v>
      </c>
      <c r="AG74" s="210" t="s">
        <v>144</v>
      </c>
      <c r="AH74" s="210" t="s">
        <v>145</v>
      </c>
      <c r="AI74" s="210" t="s">
        <v>146</v>
      </c>
      <c r="AJ74" s="210" t="s">
        <v>147</v>
      </c>
      <c r="AK74" s="210" t="s">
        <v>148</v>
      </c>
      <c r="AL74" s="210" t="s">
        <v>149</v>
      </c>
      <c r="AM74" s="210" t="s">
        <v>150</v>
      </c>
      <c r="AN74" s="210" t="s">
        <v>151</v>
      </c>
      <c r="AO74" s="210" t="s">
        <v>152</v>
      </c>
      <c r="AP74" s="210" t="s">
        <v>153</v>
      </c>
      <c r="AQ74" s="210" t="s">
        <v>154</v>
      </c>
      <c r="AR74" s="210" t="s">
        <v>155</v>
      </c>
      <c r="AS74" s="210" t="s">
        <v>156</v>
      </c>
      <c r="AT74" s="210" t="s">
        <v>157</v>
      </c>
      <c r="AU74" s="210" t="s">
        <v>158</v>
      </c>
      <c r="AV74" s="210" t="s">
        <v>159</v>
      </c>
      <c r="AW74" s="210" t="s">
        <v>160</v>
      </c>
      <c r="AX74" s="210" t="s">
        <v>161</v>
      </c>
      <c r="AY74" s="210" t="s">
        <v>162</v>
      </c>
      <c r="AZ74" s="210" t="s">
        <v>163</v>
      </c>
      <c r="BA74" s="210" t="s">
        <v>164</v>
      </c>
      <c r="BB74" s="210" t="s">
        <v>165</v>
      </c>
      <c r="BC74" s="210" t="s">
        <v>166</v>
      </c>
      <c r="BD74" s="210" t="s">
        <v>167</v>
      </c>
      <c r="BE74" s="210" t="s">
        <v>168</v>
      </c>
      <c r="BF74" s="210" t="s">
        <v>169</v>
      </c>
      <c r="BG74" s="210" t="s">
        <v>170</v>
      </c>
      <c r="BH74" s="210" t="s">
        <v>171</v>
      </c>
      <c r="BI74" s="210" t="s">
        <v>172</v>
      </c>
      <c r="BJ74" s="210" t="s">
        <v>173</v>
      </c>
      <c r="BK74" s="210" t="s">
        <v>174</v>
      </c>
      <c r="BL74" s="210" t="s">
        <v>175</v>
      </c>
      <c r="BM74" s="210" t="s">
        <v>176</v>
      </c>
      <c r="BN74" s="210" t="s">
        <v>177</v>
      </c>
      <c r="BO74" s="210" t="s">
        <v>178</v>
      </c>
      <c r="BP74" s="210" t="s">
        <v>179</v>
      </c>
      <c r="BQ74" s="210" t="s">
        <v>180</v>
      </c>
      <c r="BR74" s="210" t="s">
        <v>181</v>
      </c>
      <c r="BS74" s="210" t="s">
        <v>182</v>
      </c>
      <c r="BT74" s="210" t="s">
        <v>183</v>
      </c>
      <c r="BU74" s="210" t="s">
        <v>184</v>
      </c>
      <c r="BV74" s="210" t="s">
        <v>185</v>
      </c>
      <c r="BW74" s="210" t="s">
        <v>186</v>
      </c>
      <c r="BX74" s="210"/>
      <c r="BY74" s="210"/>
      <c r="BZ74" s="210"/>
      <c r="CA74" s="210"/>
      <c r="CB74" s="210"/>
      <c r="CC74" s="210"/>
      <c r="CD74" s="210"/>
      <c r="CE74" s="210"/>
      <c r="CF74" s="210"/>
      <c r="CG74" s="210"/>
      <c r="CH74" s="210"/>
      <c r="CI74" s="210"/>
      <c r="CJ74" s="210"/>
      <c r="CK74" s="210"/>
      <c r="CL74" s="210"/>
      <c r="CM74" s="216"/>
    </row>
    <row r="75" spans="2:91">
      <c r="C75" s="89">
        <v>0</v>
      </c>
      <c r="D75" s="73">
        <v>0</v>
      </c>
      <c r="E75" s="211" t="s">
        <v>188</v>
      </c>
      <c r="F75" s="201">
        <v>2.17609125905568</v>
      </c>
      <c r="G75" s="201">
        <v>1.57403126772772</v>
      </c>
      <c r="H75" s="201">
        <v>1.57403126772772</v>
      </c>
      <c r="I75" s="73">
        <v>1.6989700043360201</v>
      </c>
      <c r="J75" s="73">
        <v>2.17609125905568</v>
      </c>
      <c r="K75" s="73">
        <v>2.17609125905568</v>
      </c>
      <c r="L75" s="73">
        <v>2.17609125905568</v>
      </c>
      <c r="M75" s="89">
        <v>2.17609125905568</v>
      </c>
      <c r="N75" s="89">
        <v>0</v>
      </c>
      <c r="O75" s="89">
        <v>0</v>
      </c>
      <c r="P75" s="89">
        <v>0</v>
      </c>
      <c r="Q75" s="89">
        <v>0</v>
      </c>
      <c r="R75" s="89">
        <v>0</v>
      </c>
      <c r="S75" s="89">
        <v>0</v>
      </c>
      <c r="T75" s="89">
        <v>0</v>
      </c>
      <c r="U75" s="89">
        <v>0</v>
      </c>
      <c r="V75" s="89">
        <v>0</v>
      </c>
      <c r="W75" s="89">
        <v>0</v>
      </c>
      <c r="X75" s="89">
        <v>0</v>
      </c>
      <c r="Y75" s="89">
        <v>0</v>
      </c>
      <c r="Z75" s="89">
        <v>0</v>
      </c>
      <c r="AA75" s="89">
        <v>0</v>
      </c>
      <c r="AB75" s="89">
        <v>0</v>
      </c>
      <c r="AC75" s="89">
        <v>0</v>
      </c>
      <c r="AD75" s="89">
        <v>0</v>
      </c>
      <c r="AE75" s="89">
        <v>0</v>
      </c>
      <c r="AF75" s="89">
        <v>0</v>
      </c>
      <c r="AG75" s="89">
        <v>0</v>
      </c>
      <c r="AH75" s="89">
        <v>0</v>
      </c>
      <c r="AI75" s="89">
        <v>0</v>
      </c>
      <c r="AJ75" s="89">
        <v>0</v>
      </c>
      <c r="AK75" s="89">
        <v>0</v>
      </c>
      <c r="AL75" s="89">
        <v>0</v>
      </c>
      <c r="AM75" s="89">
        <v>0</v>
      </c>
      <c r="AN75" s="89">
        <v>0</v>
      </c>
      <c r="AO75" s="89">
        <v>0</v>
      </c>
      <c r="AP75" s="89">
        <v>0</v>
      </c>
      <c r="AQ75" s="89">
        <v>0</v>
      </c>
      <c r="AR75" s="89">
        <v>0</v>
      </c>
      <c r="AS75" s="89">
        <v>0</v>
      </c>
      <c r="AT75" s="89">
        <v>0</v>
      </c>
      <c r="AU75" s="89">
        <v>0</v>
      </c>
      <c r="AV75" s="89">
        <v>0</v>
      </c>
      <c r="AW75" s="89">
        <v>0</v>
      </c>
      <c r="AX75" s="89">
        <v>0</v>
      </c>
      <c r="AY75" s="89">
        <v>0</v>
      </c>
      <c r="AZ75" s="89">
        <v>0</v>
      </c>
      <c r="BA75" s="89">
        <v>0</v>
      </c>
      <c r="BB75" s="89">
        <v>0</v>
      </c>
      <c r="BC75" s="89">
        <v>0</v>
      </c>
      <c r="BD75" s="89">
        <v>0</v>
      </c>
      <c r="BE75" s="89">
        <v>0</v>
      </c>
      <c r="BF75" s="89">
        <v>0</v>
      </c>
      <c r="BG75" s="89">
        <v>0</v>
      </c>
      <c r="BH75" s="89">
        <v>0</v>
      </c>
      <c r="BI75" s="89">
        <v>0</v>
      </c>
      <c r="BJ75" s="89">
        <v>0</v>
      </c>
      <c r="BK75" s="89">
        <v>0</v>
      </c>
      <c r="BL75" s="89">
        <v>0</v>
      </c>
      <c r="BM75" s="89">
        <v>0</v>
      </c>
      <c r="BN75" s="89">
        <v>0</v>
      </c>
      <c r="BO75" s="89">
        <v>0</v>
      </c>
      <c r="BP75" s="89">
        <v>0</v>
      </c>
      <c r="BQ75" s="89">
        <v>0</v>
      </c>
      <c r="BR75" s="89">
        <v>0</v>
      </c>
      <c r="BS75" s="89">
        <v>0</v>
      </c>
      <c r="BT75" s="89">
        <v>0</v>
      </c>
      <c r="BU75" s="89">
        <v>0</v>
      </c>
      <c r="BV75" s="89">
        <v>0</v>
      </c>
      <c r="BW75" s="89">
        <v>0</v>
      </c>
      <c r="BX75" s="90">
        <v>1</v>
      </c>
      <c r="BY75" s="89"/>
      <c r="BZ75" s="89"/>
      <c r="CA75" s="89"/>
      <c r="CB75" s="89"/>
      <c r="CC75" s="89"/>
      <c r="CD75" s="89"/>
      <c r="CE75" s="89"/>
      <c r="CF75" s="89"/>
      <c r="CG75" s="89"/>
      <c r="CH75" s="89"/>
      <c r="CI75" s="89"/>
      <c r="CJ75" s="89"/>
      <c r="CK75" s="89"/>
      <c r="CL75" s="89"/>
      <c r="CM75" s="217"/>
    </row>
    <row r="76" spans="2:91">
      <c r="C76" s="89">
        <v>0</v>
      </c>
      <c r="D76" s="73">
        <v>0</v>
      </c>
      <c r="E76" s="212" t="s">
        <v>189</v>
      </c>
      <c r="F76" s="73">
        <v>0</v>
      </c>
      <c r="G76" s="73">
        <v>0</v>
      </c>
      <c r="H76" s="73">
        <v>0</v>
      </c>
      <c r="I76" s="73">
        <v>1.6990000000000001</v>
      </c>
      <c r="J76" s="73">
        <v>0</v>
      </c>
      <c r="K76" s="73">
        <v>0</v>
      </c>
      <c r="L76" s="73">
        <v>0</v>
      </c>
      <c r="M76" s="73">
        <v>0</v>
      </c>
      <c r="N76" s="73">
        <v>2.1760000000000002</v>
      </c>
      <c r="O76" s="73">
        <v>2.1760000000000002</v>
      </c>
      <c r="P76" s="89">
        <v>2.1760000000000002</v>
      </c>
      <c r="Q76" s="73">
        <v>2.1760000000000002</v>
      </c>
      <c r="R76" s="73">
        <v>1.875</v>
      </c>
      <c r="S76" s="73">
        <v>2.1760000000000002</v>
      </c>
      <c r="T76" s="89">
        <v>0</v>
      </c>
      <c r="U76" s="89">
        <v>0</v>
      </c>
      <c r="V76" s="89">
        <v>0</v>
      </c>
      <c r="W76" s="89">
        <v>0</v>
      </c>
      <c r="X76" s="89">
        <v>0</v>
      </c>
      <c r="Y76" s="73">
        <v>0</v>
      </c>
      <c r="Z76" s="73">
        <v>0</v>
      </c>
      <c r="AA76" s="73">
        <v>0</v>
      </c>
      <c r="AB76" s="73">
        <v>0</v>
      </c>
      <c r="AC76" s="73">
        <v>0</v>
      </c>
      <c r="AD76" s="73">
        <v>0</v>
      </c>
      <c r="AE76" s="73">
        <v>0</v>
      </c>
      <c r="AF76" s="73">
        <v>0</v>
      </c>
      <c r="AG76" s="73">
        <v>0</v>
      </c>
      <c r="AH76" s="73">
        <v>0</v>
      </c>
      <c r="AI76" s="73">
        <v>0</v>
      </c>
      <c r="AJ76" s="73">
        <v>0</v>
      </c>
      <c r="AK76" s="73">
        <v>0</v>
      </c>
      <c r="AL76" s="73">
        <v>0</v>
      </c>
      <c r="AM76" s="73">
        <v>0</v>
      </c>
      <c r="AN76" s="73">
        <v>0</v>
      </c>
      <c r="AO76" s="73">
        <v>0</v>
      </c>
      <c r="AP76" s="73">
        <v>0</v>
      </c>
      <c r="AQ76" s="73">
        <v>0</v>
      </c>
      <c r="AR76" s="73">
        <v>0</v>
      </c>
      <c r="AS76" s="73">
        <v>0</v>
      </c>
      <c r="AT76" s="73">
        <v>0</v>
      </c>
      <c r="AU76" s="73">
        <v>0</v>
      </c>
      <c r="AV76" s="73">
        <v>0</v>
      </c>
      <c r="AW76" s="73">
        <v>0</v>
      </c>
      <c r="AX76" s="73">
        <v>0</v>
      </c>
      <c r="AY76" s="73">
        <v>0</v>
      </c>
      <c r="AZ76" s="73">
        <v>0</v>
      </c>
      <c r="BA76" s="73">
        <v>0</v>
      </c>
      <c r="BB76" s="73">
        <v>0</v>
      </c>
      <c r="BC76" s="73">
        <v>0</v>
      </c>
      <c r="BD76" s="73">
        <v>0</v>
      </c>
      <c r="BE76" s="73">
        <v>0</v>
      </c>
      <c r="BF76" s="73">
        <v>0</v>
      </c>
      <c r="BG76" s="73">
        <v>0</v>
      </c>
      <c r="BH76" s="73">
        <v>0</v>
      </c>
      <c r="BI76" s="73">
        <v>0</v>
      </c>
      <c r="BJ76" s="73">
        <v>0</v>
      </c>
      <c r="BK76" s="73">
        <v>0</v>
      </c>
      <c r="BL76" s="73">
        <v>0</v>
      </c>
      <c r="BM76" s="73">
        <v>0</v>
      </c>
      <c r="BN76" s="73">
        <v>0</v>
      </c>
      <c r="BO76" s="73">
        <v>0</v>
      </c>
      <c r="BP76" s="73">
        <v>0</v>
      </c>
      <c r="BQ76" s="73">
        <v>0</v>
      </c>
      <c r="BR76" s="73">
        <v>0</v>
      </c>
      <c r="BS76" s="73">
        <v>0</v>
      </c>
      <c r="BT76" s="73">
        <v>0</v>
      </c>
      <c r="BU76" s="73">
        <v>0</v>
      </c>
      <c r="BV76" s="73">
        <v>0</v>
      </c>
      <c r="BW76" s="203">
        <v>0</v>
      </c>
      <c r="BX76" s="204">
        <v>-1</v>
      </c>
      <c r="BY76" s="203"/>
      <c r="BZ76" s="205"/>
      <c r="CA76" s="73"/>
      <c r="CB76" s="73"/>
      <c r="CC76" s="73"/>
      <c r="CD76" s="73"/>
      <c r="CE76" s="73"/>
      <c r="CF76" s="73"/>
      <c r="CG76" s="73"/>
      <c r="CH76" s="73"/>
      <c r="CI76" s="73"/>
      <c r="CJ76" s="73"/>
      <c r="CK76" s="73"/>
      <c r="CL76" s="73"/>
      <c r="CM76" s="218"/>
    </row>
    <row r="77" spans="2:91">
      <c r="C77" s="89">
        <v>0</v>
      </c>
      <c r="D77" s="73">
        <v>0</v>
      </c>
    </row>
    <row r="78" spans="2:91">
      <c r="C78" s="89">
        <v>0</v>
      </c>
      <c r="D78" s="203">
        <v>0</v>
      </c>
      <c r="F78" s="18" t="s">
        <v>200</v>
      </c>
    </row>
    <row r="79" spans="2:91">
      <c r="C79" s="9"/>
      <c r="D79" s="213"/>
      <c r="F79" s="85" t="s">
        <v>201</v>
      </c>
      <c r="J79" s="18" t="s">
        <v>202</v>
      </c>
    </row>
    <row r="80" spans="2:91">
      <c r="C80" s="9"/>
      <c r="D80" s="213"/>
      <c r="F80" s="89">
        <v>2.17609125905568</v>
      </c>
      <c r="I80" s="8"/>
      <c r="J80" s="11"/>
      <c r="K80" s="76"/>
      <c r="L80" s="77" t="s">
        <v>201</v>
      </c>
      <c r="R80" s="264" t="s">
        <v>203</v>
      </c>
      <c r="S80" s="264"/>
      <c r="T80" s="265" t="s">
        <v>204</v>
      </c>
      <c r="U80" s="266"/>
      <c r="V80" s="267" t="s">
        <v>205</v>
      </c>
      <c r="W80" s="268"/>
      <c r="X80" s="268"/>
      <c r="Y80" s="268"/>
    </row>
    <row r="81" spans="3:25">
      <c r="C81" s="9"/>
      <c r="D81" s="214"/>
      <c r="F81" s="89">
        <v>1.57403126772772</v>
      </c>
      <c r="I81" s="65"/>
      <c r="K81" s="78" t="s">
        <v>188</v>
      </c>
      <c r="L81" s="21">
        <f>(F75*F80)+(G75*F81)+(H75*F82)+(I75*F83)+(J75*F84)+(K75*F85)+(L75*F86)+(M75*F87)+(N75*F88)+(O75*F89)+(P75*F90)+(Q75*F91)+(R75*F92)+(S75*F93)+(T75*F94)+(U75*F95)+(V75*F96)+(W75*F97)+(X75*F98)+(Y75*F99)+(Z75*F100)+(AA75*F101)+(AB75*F102)+(AC75*F103)+(AD75*F104)+(AE75*F105)+(AF75*F106)+(AG75*F107)+(AH75*F108)+(AI75*F109)+(AJ75*F110)+(AK75*F111)+(AL75*F112)+(AM75*F113)+(AN75*F114)</f>
        <v>31.518513777895279</v>
      </c>
      <c r="R81" s="269" t="s">
        <v>206</v>
      </c>
      <c r="S81" s="269"/>
      <c r="T81" s="270" t="s">
        <v>207</v>
      </c>
      <c r="U81" s="271"/>
      <c r="V81" s="272"/>
      <c r="W81" s="272"/>
      <c r="X81" s="272"/>
      <c r="Y81" s="272"/>
    </row>
    <row r="82" spans="3:25">
      <c r="C82" s="9"/>
      <c r="D82" s="27"/>
      <c r="F82" s="89">
        <v>1.57403126772772</v>
      </c>
      <c r="I82" s="65"/>
      <c r="K82" s="80" t="s">
        <v>189</v>
      </c>
      <c r="L82" s="48">
        <f>(F76*F80)+(G76*F81)+(H76*F82)+(I76*F83)+(J76*F84)+(K76*F85)+(L76*F86)+(M76*F87)+(N76*F88)+(O76*F89)+(P76*F90)+(Q76*F91)+(R76*F92)+(S76*F93)+(T76*F94)+(U76*F95)+(V76*F96)+(W76*F97)+(X76*F98)+(Y76*F99)+(Z76*F100)+(AA76*F101)+(AB76*F102)+(AC76*F103)+(AD76*F104)+(AE76*F105)+(AF76*F106)+(AG76*F107)+(AH76*F108)+(AI76*F109)+(AJ76*F110)+(AK76*F111)+(AL76*F112)+(AM76*F113)+(AN76*F114)</f>
        <v>2.8865500373668982</v>
      </c>
      <c r="R82" s="269" t="s">
        <v>206</v>
      </c>
      <c r="S82" s="269"/>
      <c r="T82" s="270" t="s">
        <v>208</v>
      </c>
      <c r="U82" s="271"/>
      <c r="V82" s="273"/>
      <c r="W82" s="273"/>
      <c r="X82" s="273"/>
      <c r="Y82" s="273"/>
    </row>
    <row r="83" spans="3:25">
      <c r="C83" s="9"/>
      <c r="D83" s="27"/>
      <c r="F83" s="89">
        <v>1.6989700043360201</v>
      </c>
      <c r="R83" s="269" t="s">
        <v>207</v>
      </c>
      <c r="S83" s="269"/>
      <c r="T83" s="270" t="s">
        <v>208</v>
      </c>
      <c r="U83" s="271"/>
      <c r="V83" s="273"/>
      <c r="W83" s="273"/>
      <c r="X83" s="273"/>
      <c r="Y83" s="273"/>
    </row>
    <row r="84" spans="3:25" ht="18.75">
      <c r="C84" s="9"/>
      <c r="D84" s="27"/>
      <c r="F84" s="89">
        <v>2.17609125905568</v>
      </c>
      <c r="J84" s="10" t="s">
        <v>209</v>
      </c>
    </row>
    <row r="85" spans="3:25">
      <c r="C85" s="9"/>
      <c r="D85" s="27"/>
      <c r="F85" s="89">
        <v>2.17609125905568</v>
      </c>
    </row>
    <row r="86" spans="3:25">
      <c r="C86" s="9"/>
      <c r="D86" s="27"/>
      <c r="F86" s="89">
        <v>2.17609125905568</v>
      </c>
      <c r="J86" s="24"/>
      <c r="K86" s="25"/>
      <c r="L86" s="25"/>
      <c r="M86" s="25"/>
      <c r="N86" s="25"/>
      <c r="O86" s="25"/>
      <c r="P86" s="49"/>
    </row>
    <row r="87" spans="3:25">
      <c r="C87" s="9"/>
      <c r="D87" s="27"/>
      <c r="F87" s="89">
        <v>2.17609125905568</v>
      </c>
      <c r="J87" s="26"/>
      <c r="K87" s="27"/>
      <c r="L87" s="27"/>
      <c r="M87" s="27"/>
      <c r="N87" s="27"/>
      <c r="O87" s="27"/>
      <c r="P87" s="50"/>
    </row>
    <row r="88" spans="3:25">
      <c r="C88" s="9"/>
      <c r="D88" s="27"/>
      <c r="F88" s="89">
        <v>0</v>
      </c>
      <c r="J88" s="26"/>
      <c r="K88" s="27"/>
      <c r="L88" s="27"/>
      <c r="M88" s="27"/>
      <c r="N88" s="27"/>
      <c r="O88" s="27"/>
      <c r="P88" s="50"/>
    </row>
    <row r="89" spans="3:25">
      <c r="C89" s="9"/>
      <c r="D89" s="27"/>
      <c r="F89" s="89">
        <v>0</v>
      </c>
      <c r="J89" s="28"/>
      <c r="K89" s="29"/>
      <c r="L89" s="29"/>
      <c r="M89" s="29"/>
      <c r="N89" s="29"/>
      <c r="O89" s="29"/>
      <c r="P89" s="51"/>
    </row>
    <row r="90" spans="3:25">
      <c r="C90" s="9"/>
      <c r="D90" s="27"/>
      <c r="F90" s="89">
        <v>0</v>
      </c>
    </row>
    <row r="91" spans="3:25">
      <c r="C91" s="9"/>
      <c r="D91" s="27"/>
      <c r="F91" s="89">
        <v>0</v>
      </c>
      <c r="J91" s="24"/>
      <c r="K91" s="25"/>
      <c r="L91" s="25"/>
      <c r="M91" s="25"/>
      <c r="N91" s="25"/>
      <c r="O91" s="25"/>
      <c r="P91" s="25"/>
      <c r="Q91" s="49"/>
    </row>
    <row r="92" spans="3:25">
      <c r="C92" s="9"/>
      <c r="D92" s="27"/>
      <c r="F92" s="89">
        <v>0</v>
      </c>
      <c r="J92" s="26"/>
      <c r="K92" s="27"/>
      <c r="L92" s="27"/>
      <c r="M92" s="27"/>
      <c r="N92" s="27"/>
      <c r="O92" s="27"/>
      <c r="P92" s="27"/>
      <c r="Q92" s="50"/>
    </row>
    <row r="93" spans="3:25">
      <c r="C93" s="9"/>
      <c r="D93" s="27"/>
      <c r="F93" s="89">
        <v>0</v>
      </c>
      <c r="J93" s="28"/>
      <c r="K93" s="29"/>
      <c r="L93" s="29"/>
      <c r="M93" s="29"/>
      <c r="N93" s="29"/>
      <c r="O93" s="29"/>
      <c r="P93" s="29"/>
      <c r="Q93" s="51"/>
    </row>
    <row r="94" spans="3:25">
      <c r="F94" s="89">
        <v>0</v>
      </c>
    </row>
    <row r="95" spans="3:25">
      <c r="F95" s="89">
        <v>0</v>
      </c>
      <c r="K95" s="81" t="s">
        <v>210</v>
      </c>
      <c r="L95" s="14">
        <f>SIGN((N50*BX75*L81)+(O50*BX76*L82)+O65)</f>
        <v>1</v>
      </c>
    </row>
    <row r="96" spans="3:25">
      <c r="F96" s="89">
        <v>0</v>
      </c>
    </row>
    <row r="97" spans="6:11">
      <c r="F97" s="89">
        <v>0</v>
      </c>
      <c r="K97" t="s">
        <v>211</v>
      </c>
    </row>
    <row r="98" spans="6:11">
      <c r="F98" s="89">
        <v>0</v>
      </c>
    </row>
    <row r="99" spans="6:11">
      <c r="F99" s="89">
        <v>0</v>
      </c>
    </row>
    <row r="100" spans="6:11">
      <c r="F100" s="89">
        <v>0</v>
      </c>
    </row>
    <row r="101" spans="6:11">
      <c r="F101" s="89">
        <v>0</v>
      </c>
    </row>
    <row r="102" spans="6:11">
      <c r="F102" s="89">
        <v>0</v>
      </c>
    </row>
    <row r="103" spans="6:11">
      <c r="F103" s="89">
        <v>0</v>
      </c>
    </row>
    <row r="104" spans="6:11">
      <c r="F104" s="89">
        <v>0</v>
      </c>
    </row>
    <row r="105" spans="6:11">
      <c r="F105" s="89">
        <v>0</v>
      </c>
    </row>
    <row r="106" spans="6:11">
      <c r="F106" s="89">
        <v>0</v>
      </c>
    </row>
    <row r="107" spans="6:11">
      <c r="F107" s="89">
        <v>0</v>
      </c>
    </row>
    <row r="108" spans="6:11">
      <c r="F108" s="89">
        <v>0</v>
      </c>
    </row>
    <row r="109" spans="6:11">
      <c r="F109" s="89">
        <v>0</v>
      </c>
    </row>
    <row r="110" spans="6:11">
      <c r="F110" s="89">
        <v>0</v>
      </c>
    </row>
    <row r="111" spans="6:11">
      <c r="F111" s="89">
        <v>0</v>
      </c>
    </row>
    <row r="112" spans="6:11">
      <c r="F112" s="89">
        <v>0</v>
      </c>
    </row>
    <row r="113" spans="6:6">
      <c r="F113" s="89">
        <v>0</v>
      </c>
    </row>
    <row r="114" spans="6:6">
      <c r="F114" s="89">
        <v>0</v>
      </c>
    </row>
    <row r="115" spans="6:6">
      <c r="F115" s="89">
        <v>0</v>
      </c>
    </row>
    <row r="116" spans="6:6" ht="2.25" hidden="1" customHeight="1">
      <c r="F116" s="89">
        <v>0</v>
      </c>
    </row>
    <row r="117" spans="6:6" hidden="1">
      <c r="F117" s="89">
        <v>0</v>
      </c>
    </row>
    <row r="118" spans="6:6" hidden="1">
      <c r="F118" s="89">
        <v>0</v>
      </c>
    </row>
    <row r="119" spans="6:6" ht="16.5" customHeight="1">
      <c r="F119" s="89">
        <v>0</v>
      </c>
    </row>
    <row r="120" spans="6:6">
      <c r="F120" s="89">
        <v>0</v>
      </c>
    </row>
    <row r="121" spans="6:6">
      <c r="F121" s="89">
        <v>0</v>
      </c>
    </row>
    <row r="122" spans="6:6">
      <c r="F122" s="89">
        <v>0</v>
      </c>
    </row>
    <row r="123" spans="6:6">
      <c r="F123" s="89">
        <v>0</v>
      </c>
    </row>
    <row r="124" spans="6:6">
      <c r="F124" s="89">
        <v>0</v>
      </c>
    </row>
    <row r="125" spans="6:6">
      <c r="F125" s="89">
        <v>0</v>
      </c>
    </row>
    <row r="126" spans="6:6">
      <c r="F126" s="89">
        <v>0</v>
      </c>
    </row>
    <row r="127" spans="6:6">
      <c r="F127" s="89">
        <v>0</v>
      </c>
    </row>
    <row r="128" spans="6:6">
      <c r="F128" s="89">
        <v>0</v>
      </c>
    </row>
    <row r="129" spans="6:6">
      <c r="F129" s="89">
        <v>0</v>
      </c>
    </row>
    <row r="130" spans="6:6">
      <c r="F130" s="89">
        <v>0</v>
      </c>
    </row>
    <row r="131" spans="6:6">
      <c r="F131" s="89">
        <v>0</v>
      </c>
    </row>
    <row r="132" spans="6:6">
      <c r="F132" s="89">
        <v>0</v>
      </c>
    </row>
    <row r="133" spans="6:6">
      <c r="F133" s="89">
        <v>0</v>
      </c>
    </row>
    <row r="134" spans="6:6">
      <c r="F134" s="89">
        <v>0</v>
      </c>
    </row>
    <row r="135" spans="6:6">
      <c r="F135" s="89">
        <v>0</v>
      </c>
    </row>
    <row r="136" spans="6:6">
      <c r="F136" s="89">
        <v>0</v>
      </c>
    </row>
    <row r="137" spans="6:6">
      <c r="F137" s="89">
        <v>0</v>
      </c>
    </row>
    <row r="138" spans="6:6">
      <c r="F138" s="89">
        <v>0</v>
      </c>
    </row>
    <row r="139" spans="6:6">
      <c r="F139" s="89">
        <v>0</v>
      </c>
    </row>
    <row r="140" spans="6:6">
      <c r="F140" s="89">
        <v>0</v>
      </c>
    </row>
    <row r="141" spans="6:6">
      <c r="F141" s="89">
        <v>0</v>
      </c>
    </row>
    <row r="142" spans="6:6">
      <c r="F142" s="89">
        <v>0</v>
      </c>
    </row>
    <row r="143" spans="6:6">
      <c r="F143" s="89">
        <v>0</v>
      </c>
    </row>
    <row r="144" spans="6:6">
      <c r="F144" s="89">
        <v>0</v>
      </c>
    </row>
    <row r="145" spans="6:6">
      <c r="F145" s="89">
        <v>0</v>
      </c>
    </row>
    <row r="146" spans="6:6">
      <c r="F146" s="89">
        <v>0</v>
      </c>
    </row>
    <row r="147" spans="6:6">
      <c r="F147" s="89">
        <v>0</v>
      </c>
    </row>
    <row r="148" spans="6:6">
      <c r="F148" s="89">
        <v>0</v>
      </c>
    </row>
    <row r="149" spans="6:6">
      <c r="F149" s="89">
        <v>0</v>
      </c>
    </row>
    <row r="150" spans="6:6">
      <c r="F150" s="73"/>
    </row>
    <row r="151" spans="6:6">
      <c r="F151" s="73"/>
    </row>
    <row r="152" spans="6:6">
      <c r="F152" s="73"/>
    </row>
    <row r="153" spans="6:6">
      <c r="F153" s="73"/>
    </row>
    <row r="154" spans="6:6">
      <c r="F154" s="73"/>
    </row>
    <row r="155" spans="6:6">
      <c r="F155" s="73"/>
    </row>
    <row r="156" spans="6:6">
      <c r="F156" s="73"/>
    </row>
    <row r="157" spans="6:6">
      <c r="F157" s="73"/>
    </row>
    <row r="158" spans="6:6">
      <c r="F158" s="73"/>
    </row>
    <row r="159" spans="6:6">
      <c r="F159" s="73"/>
    </row>
    <row r="160" spans="6:6">
      <c r="F160" s="73"/>
    </row>
    <row r="161" spans="6:6">
      <c r="F161" s="73"/>
    </row>
    <row r="162" spans="6:6">
      <c r="F162" s="73"/>
    </row>
    <row r="163" spans="6:6">
      <c r="F163" s="73"/>
    </row>
    <row r="164" spans="6:6">
      <c r="F164" s="73"/>
    </row>
  </sheetData>
  <mergeCells count="12">
    <mergeCell ref="R82:S82"/>
    <mergeCell ref="T82:U82"/>
    <mergeCell ref="V82:Y82"/>
    <mergeCell ref="R83:S83"/>
    <mergeCell ref="T83:U83"/>
    <mergeCell ref="V83:Y83"/>
    <mergeCell ref="R80:S80"/>
    <mergeCell ref="T80:U80"/>
    <mergeCell ref="V80:Y80"/>
    <mergeCell ref="R81:S81"/>
    <mergeCell ref="T81:U81"/>
    <mergeCell ref="V81:Y81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71"/>
  <sheetViews>
    <sheetView topLeftCell="F12" zoomScale="70" zoomScaleNormal="70" workbookViewId="0">
      <selection activeCell="I26" sqref="I26"/>
    </sheetView>
  </sheetViews>
  <sheetFormatPr defaultColWidth="9" defaultRowHeight="15"/>
  <cols>
    <col min="1" max="1" width="9" style="18"/>
    <col min="2" max="2" width="11.7109375" style="18" customWidth="1"/>
    <col min="3" max="3" width="61.85546875" style="18" customWidth="1"/>
    <col min="4" max="4" width="16" style="18" customWidth="1"/>
    <col min="5" max="5" width="12.5703125" style="18" customWidth="1"/>
    <col min="6" max="6" width="14" style="18" customWidth="1"/>
    <col min="7" max="7" width="17.28515625" style="18" customWidth="1"/>
    <col min="8" max="8" width="15.5703125" style="18" customWidth="1"/>
    <col min="9" max="9" width="20" style="18" customWidth="1"/>
    <col min="10" max="10" width="15.7109375" style="18" customWidth="1"/>
    <col min="11" max="11" width="14" style="18" customWidth="1"/>
    <col min="12" max="12" width="15.7109375" style="18" customWidth="1"/>
    <col min="13" max="13" width="18.5703125" style="18" customWidth="1"/>
    <col min="14" max="14" width="16.140625" style="18" customWidth="1"/>
    <col min="15" max="15" width="18.28515625" style="18" customWidth="1"/>
    <col min="16" max="16" width="16.85546875" style="18" customWidth="1"/>
    <col min="17" max="17" width="13" style="18" customWidth="1"/>
    <col min="18" max="18" width="14.5703125" style="18" customWidth="1"/>
    <col min="19" max="19" width="15.7109375" style="18" customWidth="1"/>
    <col min="20" max="20" width="15.5703125" style="18" customWidth="1"/>
    <col min="21" max="21" width="13.7109375" style="18" customWidth="1"/>
    <col min="22" max="22" width="10" style="18" customWidth="1"/>
    <col min="23" max="23" width="10.5703125" style="18" customWidth="1"/>
    <col min="24" max="24" width="11.85546875" style="18" customWidth="1"/>
    <col min="25" max="25" width="10.28515625" style="18" customWidth="1"/>
    <col min="26" max="26" width="9.5703125" style="18" customWidth="1"/>
    <col min="27" max="27" width="10.7109375" style="18" customWidth="1"/>
    <col min="28" max="28" width="11.140625" style="18" customWidth="1"/>
    <col min="29" max="29" width="13.5703125" style="18" customWidth="1"/>
    <col min="30" max="30" width="8.5703125" style="18" customWidth="1"/>
    <col min="31" max="31" width="9.42578125" style="18" customWidth="1"/>
    <col min="32" max="32" width="9" style="18" customWidth="1"/>
    <col min="33" max="36" width="12.85546875" style="18"/>
    <col min="37" max="16383" width="9" style="18"/>
  </cols>
  <sheetData>
    <row r="1" spans="2:20" ht="38.25" customHeight="1">
      <c r="C1" s="96"/>
      <c r="D1" s="96"/>
      <c r="E1" s="96"/>
      <c r="F1" s="96"/>
      <c r="G1" s="96"/>
      <c r="H1" s="96"/>
      <c r="I1" s="96"/>
      <c r="J1" s="96"/>
      <c r="K1" s="96"/>
    </row>
    <row r="2" spans="2:20" ht="15.75">
      <c r="B2" s="97" t="s">
        <v>0</v>
      </c>
      <c r="C2" s="98" t="s">
        <v>2</v>
      </c>
      <c r="D2" s="99" t="s">
        <v>3</v>
      </c>
      <c r="E2" s="96"/>
      <c r="F2" s="96"/>
      <c r="G2" s="96"/>
      <c r="H2" s="96"/>
      <c r="I2" s="96"/>
      <c r="J2" s="96"/>
      <c r="K2" s="96"/>
      <c r="O2" s="121"/>
    </row>
    <row r="3" spans="2:20" ht="39" customHeight="1">
      <c r="B3" s="101" t="s">
        <v>4</v>
      </c>
      <c r="C3" s="102" t="s">
        <v>5</v>
      </c>
      <c r="D3" s="103" t="s">
        <v>6</v>
      </c>
      <c r="E3" s="104"/>
      <c r="F3" s="104"/>
      <c r="G3" s="104"/>
      <c r="H3" s="104"/>
      <c r="I3" s="104"/>
      <c r="J3" s="104"/>
      <c r="K3" s="104"/>
      <c r="L3" s="104"/>
      <c r="M3" s="131"/>
      <c r="O3" s="121"/>
    </row>
    <row r="4" spans="2:20" ht="44.25" customHeight="1">
      <c r="B4" s="101" t="s">
        <v>7</v>
      </c>
      <c r="C4" s="105" t="s">
        <v>8</v>
      </c>
      <c r="D4" s="106" t="s">
        <v>6</v>
      </c>
      <c r="E4" s="107"/>
      <c r="F4" s="107"/>
      <c r="G4" s="107"/>
      <c r="H4" s="107"/>
      <c r="I4" s="107"/>
      <c r="J4" s="107"/>
      <c r="K4" s="107"/>
      <c r="L4" s="107"/>
      <c r="M4" s="152"/>
      <c r="O4" s="121"/>
    </row>
    <row r="5" spans="2:20" ht="39" customHeight="1">
      <c r="B5" s="101" t="s">
        <v>9</v>
      </c>
      <c r="C5" s="105" t="s">
        <v>10</v>
      </c>
      <c r="D5" s="106" t="s">
        <v>6</v>
      </c>
      <c r="E5" s="104"/>
      <c r="F5" s="104"/>
      <c r="G5" s="104"/>
      <c r="H5" s="104"/>
      <c r="I5" s="104"/>
      <c r="J5" s="104"/>
      <c r="K5" s="104"/>
      <c r="L5" s="104"/>
      <c r="M5" s="131"/>
      <c r="O5" s="121"/>
    </row>
    <row r="6" spans="2:20" ht="42.75" customHeight="1">
      <c r="B6" s="101" t="s">
        <v>11</v>
      </c>
      <c r="C6" s="105" t="s">
        <v>12</v>
      </c>
      <c r="D6" s="106" t="s">
        <v>6</v>
      </c>
      <c r="E6" s="104"/>
      <c r="F6" s="104"/>
      <c r="G6" s="104"/>
      <c r="H6" s="104"/>
      <c r="I6" s="104"/>
      <c r="J6" s="104"/>
      <c r="K6" s="104"/>
      <c r="L6" s="104"/>
      <c r="M6" s="131"/>
      <c r="O6" s="121"/>
    </row>
    <row r="7" spans="2:20" ht="45" customHeight="1">
      <c r="B7" s="101" t="s">
        <v>13</v>
      </c>
      <c r="C7" s="105" t="s">
        <v>14</v>
      </c>
      <c r="D7" s="106" t="s">
        <v>6</v>
      </c>
      <c r="E7" s="104"/>
      <c r="F7" s="104"/>
      <c r="G7" s="104"/>
      <c r="H7" s="104"/>
      <c r="I7" s="104"/>
      <c r="J7" s="104"/>
      <c r="K7" s="104"/>
      <c r="L7" s="104"/>
      <c r="M7" s="131"/>
      <c r="O7" s="121"/>
    </row>
    <row r="8" spans="2:20" ht="70.5" customHeight="1">
      <c r="B8" s="101" t="s">
        <v>15</v>
      </c>
      <c r="C8" s="105" t="s">
        <v>16</v>
      </c>
      <c r="D8" s="110" t="s">
        <v>17</v>
      </c>
      <c r="E8" s="104"/>
      <c r="F8" s="104"/>
      <c r="G8" s="104"/>
      <c r="H8" s="104"/>
      <c r="I8" s="104"/>
      <c r="J8" s="104"/>
      <c r="K8" s="104"/>
      <c r="L8" s="104"/>
      <c r="M8" s="131"/>
      <c r="O8" s="121"/>
    </row>
    <row r="9" spans="2:20" ht="54" customHeight="1">
      <c r="B9" s="101" t="s">
        <v>18</v>
      </c>
      <c r="C9" s="105" t="s">
        <v>19</v>
      </c>
      <c r="D9" s="110" t="s">
        <v>17</v>
      </c>
      <c r="E9" s="104"/>
      <c r="F9" s="104"/>
      <c r="G9" s="104"/>
      <c r="H9" s="104"/>
      <c r="I9" s="104"/>
      <c r="J9" s="104"/>
      <c r="K9" s="104"/>
      <c r="L9" s="104"/>
      <c r="M9" s="131"/>
      <c r="O9" s="121"/>
    </row>
    <row r="10" spans="2:20" ht="53.25" customHeight="1">
      <c r="B10" s="101" t="s">
        <v>20</v>
      </c>
      <c r="C10" s="105" t="s">
        <v>21</v>
      </c>
      <c r="D10" s="110" t="s">
        <v>17</v>
      </c>
      <c r="E10" s="104"/>
      <c r="F10" s="104"/>
      <c r="G10" s="104"/>
      <c r="H10" s="104"/>
      <c r="I10" s="104"/>
      <c r="J10" s="104"/>
      <c r="K10" s="104"/>
      <c r="L10" s="104"/>
      <c r="M10" s="131"/>
      <c r="O10" s="121"/>
    </row>
    <row r="11" spans="2:20" ht="53.25" customHeight="1">
      <c r="B11" s="101" t="s">
        <v>22</v>
      </c>
      <c r="C11" s="105" t="s">
        <v>23</v>
      </c>
      <c r="D11" s="110" t="s">
        <v>17</v>
      </c>
      <c r="E11" s="104"/>
      <c r="F11" s="104"/>
      <c r="G11" s="104"/>
      <c r="H11" s="104"/>
      <c r="I11" s="104"/>
      <c r="J11" s="104"/>
      <c r="K11" s="104"/>
      <c r="L11" s="104"/>
      <c r="M11" s="131"/>
      <c r="O11" s="121"/>
    </row>
    <row r="12" spans="2:20" ht="53.25" customHeight="1">
      <c r="B12" s="101" t="s">
        <v>24</v>
      </c>
      <c r="C12" s="105" t="s">
        <v>25</v>
      </c>
      <c r="D12" s="110" t="s">
        <v>17</v>
      </c>
      <c r="E12" s="104"/>
      <c r="F12" s="104"/>
      <c r="G12" s="104"/>
      <c r="H12" s="104"/>
      <c r="I12" s="104"/>
      <c r="J12" s="104"/>
      <c r="K12" s="104"/>
      <c r="L12" s="104"/>
      <c r="M12" s="131"/>
      <c r="O12" s="121"/>
    </row>
    <row r="13" spans="2:20" ht="53.25" customHeight="1">
      <c r="B13" s="101" t="s">
        <v>26</v>
      </c>
      <c r="C13" s="105" t="s">
        <v>27</v>
      </c>
      <c r="D13" s="106" t="s">
        <v>28</v>
      </c>
      <c r="E13" s="104"/>
      <c r="F13" s="104"/>
      <c r="G13" s="104"/>
      <c r="H13" s="104"/>
      <c r="I13" s="104"/>
      <c r="J13" s="104"/>
      <c r="K13" s="104"/>
      <c r="L13" s="104"/>
      <c r="M13" s="131"/>
      <c r="O13" s="121"/>
    </row>
    <row r="14" spans="2:20" ht="53.25" customHeight="1">
      <c r="B14" s="101" t="s">
        <v>29</v>
      </c>
      <c r="C14" s="105" t="s">
        <v>30</v>
      </c>
      <c r="D14" s="106" t="s">
        <v>28</v>
      </c>
      <c r="E14" s="104"/>
      <c r="F14" s="104"/>
      <c r="G14" s="104"/>
      <c r="H14" s="104"/>
      <c r="I14" s="104"/>
      <c r="J14" s="104"/>
      <c r="K14" s="104"/>
      <c r="L14" s="104"/>
      <c r="M14" s="131"/>
      <c r="O14" s="121"/>
    </row>
    <row r="15" spans="2:20" ht="53.25" customHeight="1">
      <c r="B15" s="101" t="s">
        <v>31</v>
      </c>
      <c r="C15" s="105" t="s">
        <v>37</v>
      </c>
      <c r="D15" s="106" t="s">
        <v>28</v>
      </c>
      <c r="E15" s="104"/>
      <c r="F15" s="274" t="s">
        <v>212</v>
      </c>
      <c r="G15" s="274"/>
      <c r="H15" s="274"/>
      <c r="I15" s="274"/>
      <c r="J15" s="274"/>
      <c r="K15" s="274" t="s">
        <v>213</v>
      </c>
      <c r="L15" s="274"/>
      <c r="M15" s="274"/>
      <c r="N15" s="274"/>
      <c r="O15" s="274"/>
      <c r="P15" s="275" t="s">
        <v>214</v>
      </c>
      <c r="Q15" s="275"/>
      <c r="R15" s="275"/>
      <c r="S15" s="275"/>
      <c r="T15" s="275"/>
    </row>
    <row r="16" spans="2:20" ht="48.75" customHeight="1">
      <c r="B16" s="101" t="s">
        <v>32</v>
      </c>
      <c r="C16" s="105" t="s">
        <v>33</v>
      </c>
      <c r="D16" s="106" t="s">
        <v>28</v>
      </c>
      <c r="E16" s="104"/>
      <c r="F16" s="104"/>
      <c r="G16" s="104"/>
      <c r="H16" s="104"/>
      <c r="I16" s="104"/>
      <c r="J16" s="104"/>
      <c r="K16" s="104"/>
      <c r="L16" s="104"/>
      <c r="M16" s="131"/>
      <c r="O16" s="121"/>
    </row>
    <row r="17" spans="1:25" ht="49.5" customHeight="1">
      <c r="B17" s="112" t="s">
        <v>34</v>
      </c>
      <c r="C17" s="105" t="s">
        <v>35</v>
      </c>
      <c r="D17" s="106" t="s">
        <v>28</v>
      </c>
      <c r="E17" s="104"/>
      <c r="F17" s="104"/>
      <c r="G17" s="104"/>
      <c r="H17" s="104"/>
      <c r="I17" s="104"/>
      <c r="J17" s="104"/>
      <c r="K17" s="104"/>
      <c r="L17" s="104"/>
      <c r="M17" s="131"/>
      <c r="O17" s="121"/>
    </row>
    <row r="18" spans="1:25" ht="49.5" customHeight="1">
      <c r="B18" s="113"/>
      <c r="C18" s="107"/>
      <c r="D18" s="114"/>
      <c r="E18" s="104"/>
      <c r="F18" s="104"/>
      <c r="G18" s="276"/>
      <c r="H18" s="276"/>
      <c r="I18" s="276"/>
      <c r="J18" s="276"/>
      <c r="K18" s="276"/>
      <c r="L18" s="186"/>
      <c r="M18" s="276"/>
      <c r="N18" s="276"/>
      <c r="O18" s="276"/>
    </row>
    <row r="19" spans="1:25" ht="27" customHeight="1">
      <c r="A19" s="115"/>
      <c r="B19" s="116"/>
      <c r="C19" s="117"/>
      <c r="D19" s="96"/>
      <c r="E19" s="96"/>
      <c r="F19" s="96"/>
      <c r="G19" s="96"/>
      <c r="H19" s="96"/>
      <c r="I19" s="96"/>
      <c r="J19" s="96"/>
      <c r="K19" s="96"/>
      <c r="O19" s="121"/>
    </row>
    <row r="20" spans="1:25" ht="28.5" customHeight="1">
      <c r="C20" s="118" t="s">
        <v>215</v>
      </c>
      <c r="D20" s="96"/>
      <c r="E20" s="96"/>
      <c r="F20" s="96"/>
      <c r="G20" s="96"/>
      <c r="H20" s="96"/>
      <c r="I20" s="96"/>
      <c r="J20" s="96"/>
      <c r="K20" s="96"/>
      <c r="O20" s="121"/>
      <c r="R20" s="62"/>
      <c r="S20" s="62"/>
      <c r="T20" s="62"/>
      <c r="U20" s="62"/>
    </row>
    <row r="21" spans="1:25" ht="15.75">
      <c r="C21" s="119" t="s">
        <v>0</v>
      </c>
      <c r="D21" s="120">
        <v>15</v>
      </c>
      <c r="F21" s="96"/>
      <c r="G21" s="96"/>
      <c r="H21" s="96"/>
      <c r="I21" s="96"/>
      <c r="J21" s="96"/>
      <c r="K21" s="96"/>
      <c r="O21" s="121"/>
      <c r="R21" s="62"/>
      <c r="S21" s="137"/>
      <c r="T21" s="138"/>
      <c r="U21" s="62"/>
    </row>
    <row r="22" spans="1:25">
      <c r="E22" s="277"/>
      <c r="F22" s="277"/>
      <c r="G22" s="121"/>
      <c r="H22" s="121"/>
      <c r="I22" s="121"/>
      <c r="J22" s="121"/>
      <c r="O22" s="121"/>
      <c r="P22" s="278" t="s">
        <v>216</v>
      </c>
      <c r="Q22" s="278"/>
      <c r="R22" s="278"/>
      <c r="S22" s="62"/>
      <c r="T22" s="279" t="s">
        <v>216</v>
      </c>
      <c r="U22" s="279"/>
      <c r="V22" s="279"/>
    </row>
    <row r="23" spans="1:25">
      <c r="C23" s="287" t="s">
        <v>217</v>
      </c>
      <c r="D23" s="290" t="s">
        <v>0</v>
      </c>
      <c r="E23" s="283" t="s">
        <v>6</v>
      </c>
      <c r="F23" s="283" t="s">
        <v>17</v>
      </c>
      <c r="G23" s="285" t="s">
        <v>28</v>
      </c>
      <c r="H23" s="168" t="s">
        <v>218</v>
      </c>
      <c r="I23" s="168" t="s">
        <v>219</v>
      </c>
      <c r="J23" s="168" t="s">
        <v>220</v>
      </c>
      <c r="K23" s="168" t="s">
        <v>221</v>
      </c>
      <c r="L23" s="168" t="s">
        <v>218</v>
      </c>
      <c r="M23" s="168" t="s">
        <v>221</v>
      </c>
      <c r="N23" s="283" t="s">
        <v>222</v>
      </c>
      <c r="O23" s="283" t="s">
        <v>223</v>
      </c>
      <c r="P23" s="285" t="s">
        <v>224</v>
      </c>
      <c r="Q23" s="285" t="s">
        <v>225</v>
      </c>
      <c r="R23" s="285" t="s">
        <v>226</v>
      </c>
      <c r="S23" s="121"/>
      <c r="T23" s="286" t="s">
        <v>227</v>
      </c>
      <c r="U23" s="286" t="s">
        <v>228</v>
      </c>
      <c r="V23" s="286" t="s">
        <v>229</v>
      </c>
      <c r="W23" s="62"/>
      <c r="X23" s="62"/>
      <c r="Y23" s="62"/>
    </row>
    <row r="24" spans="1:25">
      <c r="C24" s="287"/>
      <c r="D24" s="290"/>
      <c r="E24" s="284"/>
      <c r="F24" s="284"/>
      <c r="G24" s="285"/>
      <c r="H24" s="140" t="s">
        <v>6</v>
      </c>
      <c r="I24" s="140" t="s">
        <v>6</v>
      </c>
      <c r="J24" s="140" t="s">
        <v>17</v>
      </c>
      <c r="K24" s="140" t="s">
        <v>17</v>
      </c>
      <c r="L24" s="140" t="s">
        <v>28</v>
      </c>
      <c r="M24" s="140" t="s">
        <v>28</v>
      </c>
      <c r="N24" s="284"/>
      <c r="O24" s="284"/>
      <c r="P24" s="285"/>
      <c r="Q24" s="285"/>
      <c r="R24" s="285"/>
      <c r="S24" s="121"/>
      <c r="T24" s="286"/>
      <c r="U24" s="286"/>
      <c r="V24" s="286"/>
      <c r="W24" s="143"/>
      <c r="X24" s="143"/>
      <c r="Y24" s="62"/>
    </row>
    <row r="25" spans="1:25" ht="26.25">
      <c r="C25" s="122" t="s">
        <v>230</v>
      </c>
      <c r="D25" s="123">
        <v>15</v>
      </c>
      <c r="E25" s="130">
        <v>5</v>
      </c>
      <c r="F25" s="130">
        <v>5</v>
      </c>
      <c r="G25" s="130">
        <v>5</v>
      </c>
      <c r="H25" s="130"/>
      <c r="I25" s="130"/>
      <c r="J25" s="130"/>
      <c r="K25" s="130"/>
      <c r="L25" s="130"/>
      <c r="M25" s="130"/>
      <c r="N25" s="130"/>
      <c r="O25" s="130"/>
      <c r="P25" s="130"/>
      <c r="Q25" s="187">
        <v>1</v>
      </c>
      <c r="R25" s="187"/>
      <c r="S25" s="121"/>
      <c r="T25" s="53">
        <v>1</v>
      </c>
      <c r="U25" s="53" t="s">
        <v>53</v>
      </c>
      <c r="V25" s="53">
        <v>0.75935730170421301</v>
      </c>
      <c r="W25" s="143"/>
      <c r="X25" s="143"/>
      <c r="Y25" s="62"/>
    </row>
    <row r="26" spans="1:25">
      <c r="C26" s="53" t="s">
        <v>53</v>
      </c>
      <c r="D26" s="53">
        <v>1</v>
      </c>
      <c r="E26" s="53">
        <v>1</v>
      </c>
      <c r="F26" s="53">
        <v>0</v>
      </c>
      <c r="G26" s="53">
        <v>0</v>
      </c>
      <c r="H26" s="53">
        <v>4</v>
      </c>
      <c r="I26" s="53">
        <v>1</v>
      </c>
      <c r="J26" s="53">
        <v>5</v>
      </c>
      <c r="K26" s="53">
        <v>0</v>
      </c>
      <c r="L26" s="53">
        <v>5</v>
      </c>
      <c r="M26" s="53">
        <v>0</v>
      </c>
      <c r="N26" s="53">
        <f>((-I26/$E$25)*IMLOG2(I26/$E$25)+(-H26/$E$25)*IMLOG2(H26/$E$25))</f>
        <v>0.72192809488736165</v>
      </c>
      <c r="O26" s="53">
        <v>0</v>
      </c>
      <c r="P26" s="53">
        <v>0</v>
      </c>
      <c r="Q26" s="187">
        <f>(($E$25/$D$25)*N26+($F$25/$D$25)*O26+($F$25/$D$25)*P26)</f>
        <v>0.24064269829578722</v>
      </c>
      <c r="R26" s="188">
        <f>1-Q26</f>
        <v>0.75935730170421278</v>
      </c>
      <c r="S26" s="121"/>
      <c r="T26" s="53">
        <v>2</v>
      </c>
      <c r="U26" s="127" t="s">
        <v>104</v>
      </c>
      <c r="V26" s="53">
        <v>0.75935730170421301</v>
      </c>
      <c r="W26" s="121"/>
      <c r="X26" s="8"/>
    </row>
    <row r="27" spans="1:25">
      <c r="C27" s="53" t="s">
        <v>51</v>
      </c>
      <c r="D27" s="53">
        <v>1</v>
      </c>
      <c r="E27" s="53">
        <v>1</v>
      </c>
      <c r="F27" s="53">
        <v>0</v>
      </c>
      <c r="G27" s="53">
        <v>0</v>
      </c>
      <c r="H27" s="53">
        <v>4</v>
      </c>
      <c r="I27" s="53">
        <v>1</v>
      </c>
      <c r="J27" s="53">
        <v>5</v>
      </c>
      <c r="K27" s="53">
        <v>0</v>
      </c>
      <c r="L27" s="53">
        <v>5</v>
      </c>
      <c r="M27" s="53">
        <v>0</v>
      </c>
      <c r="N27" s="53">
        <f>((-I27/$E$25)*IMLOG2(I27/$E$25)+(-H27/$E$25)*IMLOG2(H27/$E$25))</f>
        <v>0.72192809488736165</v>
      </c>
      <c r="O27" s="53">
        <v>0</v>
      </c>
      <c r="P27" s="53">
        <v>0</v>
      </c>
      <c r="Q27" s="187">
        <f>(($E$25/$D$25)*N27+($F$25/$D$25)*O27+($F$25/$D$25)*P27)</f>
        <v>0.24064269829578722</v>
      </c>
      <c r="R27" s="188">
        <f t="shared" ref="R27:R89" si="0">1-Q27</f>
        <v>0.75935730170421278</v>
      </c>
      <c r="S27" s="121"/>
      <c r="T27" s="53">
        <v>3</v>
      </c>
      <c r="U27" s="53" t="s">
        <v>45</v>
      </c>
      <c r="V27" s="53">
        <v>0.75935730170421301</v>
      </c>
      <c r="W27" s="121"/>
      <c r="X27" s="8"/>
    </row>
    <row r="28" spans="1:25">
      <c r="C28" s="127" t="s">
        <v>104</v>
      </c>
      <c r="D28" s="130">
        <v>1</v>
      </c>
      <c r="E28" s="130">
        <v>0</v>
      </c>
      <c r="F28" s="130">
        <v>0</v>
      </c>
      <c r="G28" s="130">
        <v>1</v>
      </c>
      <c r="H28" s="130">
        <v>5</v>
      </c>
      <c r="I28" s="130">
        <v>0</v>
      </c>
      <c r="J28" s="130">
        <v>5</v>
      </c>
      <c r="K28" s="130">
        <v>0</v>
      </c>
      <c r="L28" s="130">
        <v>4</v>
      </c>
      <c r="M28" s="130">
        <v>1</v>
      </c>
      <c r="N28" s="53">
        <v>0</v>
      </c>
      <c r="O28" s="53">
        <v>0</v>
      </c>
      <c r="P28" s="53">
        <f>((-L28/$E$25)*IMLOG2(L28/$E$25)+(-M28/$E$25)*IMLOG2(M28/$E$25))</f>
        <v>0.72192809488736165</v>
      </c>
      <c r="Q28" s="187">
        <f t="shared" ref="Q28:Q89" si="1">(($E$25/$D$25)*N28+($F$25/$D$25)*O28+($F$25/$D$25)*P28)</f>
        <v>0.24064269829578722</v>
      </c>
      <c r="R28" s="188">
        <f t="shared" si="0"/>
        <v>0.75935730170421278</v>
      </c>
      <c r="S28" s="121"/>
      <c r="T28" s="53">
        <v>4</v>
      </c>
      <c r="U28" s="127" t="s">
        <v>106</v>
      </c>
      <c r="V28" s="53">
        <v>0.75935730170421301</v>
      </c>
      <c r="W28" s="121"/>
      <c r="X28" s="8"/>
    </row>
    <row r="29" spans="1:25">
      <c r="C29" s="127" t="s">
        <v>95</v>
      </c>
      <c r="D29" s="130">
        <v>1</v>
      </c>
      <c r="E29" s="130">
        <v>0</v>
      </c>
      <c r="F29" s="130">
        <v>0</v>
      </c>
      <c r="G29" s="130">
        <v>1</v>
      </c>
      <c r="H29" s="130">
        <v>5</v>
      </c>
      <c r="I29" s="130">
        <v>0</v>
      </c>
      <c r="J29" s="130">
        <v>5</v>
      </c>
      <c r="K29" s="130">
        <v>0</v>
      </c>
      <c r="L29" s="130">
        <v>4</v>
      </c>
      <c r="M29" s="130">
        <v>1</v>
      </c>
      <c r="N29" s="53">
        <v>0</v>
      </c>
      <c r="O29" s="53">
        <v>0</v>
      </c>
      <c r="P29" s="53">
        <f>((-L29/$E$25)*IMLOG2(L29/$E$25)+(-M29/$E$25)*IMLOG2(M29/$E$25))</f>
        <v>0.72192809488736165</v>
      </c>
      <c r="Q29" s="187">
        <f t="shared" si="1"/>
        <v>0.24064269829578722</v>
      </c>
      <c r="R29" s="188">
        <f t="shared" si="0"/>
        <v>0.75935730170421278</v>
      </c>
      <c r="S29" s="121"/>
      <c r="T29" s="53">
        <v>5</v>
      </c>
      <c r="U29" s="127" t="s">
        <v>89</v>
      </c>
      <c r="V29" s="53">
        <v>0.75935730170421301</v>
      </c>
      <c r="W29" s="121"/>
      <c r="X29" s="8"/>
    </row>
    <row r="30" spans="1:25">
      <c r="C30" s="53" t="s">
        <v>78</v>
      </c>
      <c r="D30" s="53">
        <v>2</v>
      </c>
      <c r="E30" s="53">
        <v>0</v>
      </c>
      <c r="F30" s="53">
        <v>1</v>
      </c>
      <c r="G30" s="53">
        <v>1</v>
      </c>
      <c r="H30" s="53">
        <v>5</v>
      </c>
      <c r="I30" s="53">
        <v>0</v>
      </c>
      <c r="J30" s="53">
        <v>4</v>
      </c>
      <c r="K30" s="53">
        <v>1</v>
      </c>
      <c r="L30" s="53">
        <v>4</v>
      </c>
      <c r="M30" s="53">
        <v>1</v>
      </c>
      <c r="N30" s="53">
        <v>0</v>
      </c>
      <c r="O30" s="53">
        <f>((-J30/$E$25)*IMLOG2(J30/$E$25)+(-K30/$E$25)*IMLOG2(K30/$E$25))</f>
        <v>0.72192809488736165</v>
      </c>
      <c r="P30" s="53">
        <f>((-L30/$E$25)*IMLOG2(L30/$E$25)+(-M30/$E$25)*IMLOG2(M30/$E$25))</f>
        <v>0.72192809488736165</v>
      </c>
      <c r="Q30" s="187">
        <f t="shared" si="1"/>
        <v>0.48128539659157443</v>
      </c>
      <c r="R30" s="188">
        <f t="shared" si="0"/>
        <v>0.51871460340842557</v>
      </c>
      <c r="S30" s="121"/>
      <c r="T30" s="53">
        <v>6</v>
      </c>
      <c r="U30" s="127" t="s">
        <v>99</v>
      </c>
      <c r="V30" s="53">
        <v>0.75935730170421301</v>
      </c>
      <c r="W30" s="121"/>
      <c r="X30" s="8"/>
    </row>
    <row r="31" spans="1:25">
      <c r="C31" s="53" t="s">
        <v>68</v>
      </c>
      <c r="D31" s="53">
        <v>1</v>
      </c>
      <c r="E31" s="53">
        <v>0</v>
      </c>
      <c r="F31" s="53">
        <v>1</v>
      </c>
      <c r="G31" s="53">
        <v>0</v>
      </c>
      <c r="H31" s="53">
        <v>5</v>
      </c>
      <c r="I31" s="53">
        <v>0</v>
      </c>
      <c r="J31" s="53">
        <v>4</v>
      </c>
      <c r="K31" s="53">
        <v>1</v>
      </c>
      <c r="L31" s="53">
        <v>5</v>
      </c>
      <c r="M31" s="53">
        <v>0</v>
      </c>
      <c r="N31" s="53">
        <v>0</v>
      </c>
      <c r="O31" s="53">
        <f>((-J31/$E$25)*IMLOG2(J31/$E$25)+(-K31/$E$25)*IMLOG2(K31/$E$25))</f>
        <v>0.72192809488736165</v>
      </c>
      <c r="P31" s="53">
        <v>0</v>
      </c>
      <c r="Q31" s="187">
        <f t="shared" si="1"/>
        <v>0.24064269829578722</v>
      </c>
      <c r="R31" s="188">
        <f t="shared" si="0"/>
        <v>0.75935730170421278</v>
      </c>
      <c r="S31" s="121"/>
      <c r="T31" s="53">
        <v>7</v>
      </c>
      <c r="U31" s="53" t="s">
        <v>69</v>
      </c>
      <c r="V31" s="53">
        <v>0.75935730170421301</v>
      </c>
      <c r="W31" s="121"/>
      <c r="X31" s="189"/>
    </row>
    <row r="32" spans="1:25">
      <c r="C32" s="53" t="s">
        <v>45</v>
      </c>
      <c r="D32" s="53">
        <v>1</v>
      </c>
      <c r="E32" s="53">
        <v>1</v>
      </c>
      <c r="F32" s="53">
        <v>0</v>
      </c>
      <c r="G32" s="53">
        <v>0</v>
      </c>
      <c r="H32" s="53">
        <v>4</v>
      </c>
      <c r="I32" s="53">
        <v>1</v>
      </c>
      <c r="J32" s="53">
        <v>5</v>
      </c>
      <c r="K32" s="53">
        <v>0</v>
      </c>
      <c r="L32" s="53">
        <v>5</v>
      </c>
      <c r="M32" s="53">
        <v>0</v>
      </c>
      <c r="N32" s="53">
        <f>((-I32/$E$25)*IMLOG2(I32/$E$25)+(-H32/$E$25)*IMLOG2(H32/$E$25))</f>
        <v>0.72192809488736165</v>
      </c>
      <c r="O32" s="53">
        <v>0</v>
      </c>
      <c r="P32" s="53">
        <v>0</v>
      </c>
      <c r="Q32" s="187">
        <f t="shared" si="1"/>
        <v>0.24064269829578722</v>
      </c>
      <c r="R32" s="188">
        <f t="shared" si="0"/>
        <v>0.75935730170421278</v>
      </c>
      <c r="S32" s="121"/>
      <c r="T32" s="53">
        <v>8</v>
      </c>
      <c r="U32" s="127" t="s">
        <v>96</v>
      </c>
      <c r="V32" s="53">
        <v>0.75935730170421301</v>
      </c>
      <c r="W32" s="121"/>
      <c r="X32" s="8"/>
    </row>
    <row r="33" spans="3:24">
      <c r="C33" s="53" t="s">
        <v>46</v>
      </c>
      <c r="D33" s="53">
        <v>3</v>
      </c>
      <c r="E33" s="53">
        <v>0</v>
      </c>
      <c r="F33" s="53">
        <v>3</v>
      </c>
      <c r="G33" s="53">
        <v>0</v>
      </c>
      <c r="H33" s="53">
        <v>5</v>
      </c>
      <c r="I33" s="53">
        <v>0</v>
      </c>
      <c r="J33" s="53">
        <v>2</v>
      </c>
      <c r="K33" s="53">
        <v>3</v>
      </c>
      <c r="L33" s="53">
        <v>5</v>
      </c>
      <c r="M33" s="53">
        <v>0</v>
      </c>
      <c r="N33" s="53">
        <v>0</v>
      </c>
      <c r="O33" s="53">
        <f>((-J33/$E$25)*IMLOG2(J33/$E$25)+(-K33/$E$25)*IMLOG2(K33/$E$25))</f>
        <v>0.97095059445466747</v>
      </c>
      <c r="P33" s="53">
        <v>0</v>
      </c>
      <c r="Q33" s="187">
        <f t="shared" si="1"/>
        <v>0.32365019815155582</v>
      </c>
      <c r="R33" s="188">
        <f t="shared" si="0"/>
        <v>0.67634980184844418</v>
      </c>
      <c r="S33" s="121"/>
      <c r="T33" s="53">
        <v>9</v>
      </c>
      <c r="U33" s="127" t="s">
        <v>66</v>
      </c>
      <c r="V33" s="53">
        <v>0.75935730170421301</v>
      </c>
      <c r="W33" s="121"/>
      <c r="X33" s="8"/>
    </row>
    <row r="34" spans="3:24">
      <c r="C34" s="127" t="s">
        <v>87</v>
      </c>
      <c r="D34" s="130">
        <v>3</v>
      </c>
      <c r="E34" s="130">
        <v>0</v>
      </c>
      <c r="F34" s="130">
        <v>2</v>
      </c>
      <c r="G34" s="130">
        <v>1</v>
      </c>
      <c r="H34" s="130">
        <v>5</v>
      </c>
      <c r="I34" s="130">
        <v>0</v>
      </c>
      <c r="J34" s="130">
        <v>3</v>
      </c>
      <c r="K34" s="130">
        <v>2</v>
      </c>
      <c r="L34" s="130">
        <v>4</v>
      </c>
      <c r="M34" s="130">
        <v>1</v>
      </c>
      <c r="N34" s="53">
        <v>0</v>
      </c>
      <c r="O34" s="53">
        <f>((-J34/$E$25)*IMLOG2(J34/$E$25)+(-K34/$E$25)*IMLOG2(K34/$E$25))</f>
        <v>0.97095059445466747</v>
      </c>
      <c r="P34" s="53">
        <f>((-L34/$E$25)*IMLOG2(L34/$E$25)+(-M34/$E$25)*IMLOG2(M34/$E$25))</f>
        <v>0.72192809488736165</v>
      </c>
      <c r="Q34" s="187">
        <f t="shared" si="1"/>
        <v>0.56429289644734304</v>
      </c>
      <c r="R34" s="188">
        <f t="shared" si="0"/>
        <v>0.43570710355265696</v>
      </c>
      <c r="S34" s="143"/>
      <c r="T34" s="53">
        <v>10</v>
      </c>
      <c r="U34" s="53" t="s">
        <v>74</v>
      </c>
      <c r="V34" s="53">
        <v>0.75935730170421301</v>
      </c>
      <c r="W34" s="121"/>
      <c r="X34" s="8"/>
    </row>
    <row r="35" spans="3:24">
      <c r="C35" s="127" t="s">
        <v>106</v>
      </c>
      <c r="D35" s="130">
        <v>1</v>
      </c>
      <c r="E35" s="130">
        <v>0</v>
      </c>
      <c r="F35" s="130">
        <v>0</v>
      </c>
      <c r="G35" s="130">
        <v>1</v>
      </c>
      <c r="H35" s="130">
        <v>5</v>
      </c>
      <c r="I35" s="130">
        <v>0</v>
      </c>
      <c r="J35" s="130">
        <v>5</v>
      </c>
      <c r="K35" s="130">
        <v>0</v>
      </c>
      <c r="L35" s="130">
        <v>4</v>
      </c>
      <c r="M35" s="130">
        <v>1</v>
      </c>
      <c r="N35" s="53">
        <v>0</v>
      </c>
      <c r="O35" s="53">
        <v>0</v>
      </c>
      <c r="P35" s="53">
        <f>((-L35/$E$25)*IMLOG2(L35/$E$25)+(-M35/$E$25)*IMLOG2(M35/$E$25))</f>
        <v>0.72192809488736165</v>
      </c>
      <c r="Q35" s="187">
        <f t="shared" si="1"/>
        <v>0.24064269829578722</v>
      </c>
      <c r="R35" s="188">
        <f t="shared" si="0"/>
        <v>0.75935730170421278</v>
      </c>
      <c r="S35" s="143"/>
      <c r="T35" s="53">
        <v>11</v>
      </c>
      <c r="U35" s="53" t="s">
        <v>64</v>
      </c>
      <c r="V35" s="53">
        <v>0.75935730170421301</v>
      </c>
      <c r="W35" s="121"/>
      <c r="X35" s="8"/>
    </row>
    <row r="36" spans="3:24">
      <c r="C36" s="53" t="s">
        <v>56</v>
      </c>
      <c r="D36" s="53">
        <v>1</v>
      </c>
      <c r="E36" s="53">
        <v>1</v>
      </c>
      <c r="F36" s="53">
        <v>0</v>
      </c>
      <c r="G36" s="53">
        <v>0</v>
      </c>
      <c r="H36" s="53">
        <v>4</v>
      </c>
      <c r="I36" s="53">
        <v>1</v>
      </c>
      <c r="J36" s="53">
        <v>5</v>
      </c>
      <c r="K36" s="53">
        <v>0</v>
      </c>
      <c r="L36" s="53">
        <v>5</v>
      </c>
      <c r="M36" s="53">
        <v>0</v>
      </c>
      <c r="N36" s="53">
        <f>((-I36/$E$25)*IMLOG2(I36/$E$25)+(-H36/$E$25)*IMLOG2(H36/$E$25))</f>
        <v>0.72192809488736165</v>
      </c>
      <c r="O36" s="53">
        <v>0</v>
      </c>
      <c r="P36" s="53">
        <v>0</v>
      </c>
      <c r="Q36" s="187">
        <f t="shared" si="1"/>
        <v>0.24064269829578722</v>
      </c>
      <c r="R36" s="188">
        <f t="shared" si="0"/>
        <v>0.75935730170421278</v>
      </c>
      <c r="S36" s="143"/>
      <c r="T36" s="53">
        <v>12</v>
      </c>
      <c r="U36" s="127" t="s">
        <v>231</v>
      </c>
      <c r="V36" s="53">
        <v>0.75935730170421301</v>
      </c>
      <c r="W36" s="121"/>
      <c r="X36" s="8"/>
    </row>
    <row r="37" spans="3:24">
      <c r="C37" s="127" t="s">
        <v>89</v>
      </c>
      <c r="D37" s="130">
        <v>1</v>
      </c>
      <c r="E37" s="130">
        <v>0</v>
      </c>
      <c r="F37" s="130">
        <v>1</v>
      </c>
      <c r="G37" s="130">
        <v>0</v>
      </c>
      <c r="H37" s="130">
        <v>5</v>
      </c>
      <c r="I37" s="130">
        <v>0</v>
      </c>
      <c r="J37" s="130">
        <v>4</v>
      </c>
      <c r="K37" s="130">
        <v>1</v>
      </c>
      <c r="L37" s="130">
        <v>5</v>
      </c>
      <c r="M37" s="130">
        <v>0</v>
      </c>
      <c r="N37" s="53">
        <v>0</v>
      </c>
      <c r="O37" s="53">
        <f>((-J37/$E$25)*IMLOG2(J37/$E$25)+(-K37/$E$25)*IMLOG2(K37/$E$25))</f>
        <v>0.72192809488736165</v>
      </c>
      <c r="P37" s="53">
        <v>0</v>
      </c>
      <c r="Q37" s="187">
        <f t="shared" si="1"/>
        <v>0.24064269829578722</v>
      </c>
      <c r="R37" s="188">
        <f t="shared" si="0"/>
        <v>0.75935730170421278</v>
      </c>
      <c r="S37" s="143"/>
      <c r="T37" s="53">
        <v>13</v>
      </c>
      <c r="U37" s="127" t="s">
        <v>86</v>
      </c>
      <c r="V37" s="53">
        <v>0.75935730170421301</v>
      </c>
      <c r="W37" s="121"/>
      <c r="X37" s="8"/>
    </row>
    <row r="38" spans="3:24">
      <c r="C38" s="53" t="s">
        <v>70</v>
      </c>
      <c r="D38" s="53">
        <v>2</v>
      </c>
      <c r="E38" s="53">
        <v>0</v>
      </c>
      <c r="F38" s="53">
        <v>2</v>
      </c>
      <c r="G38" s="53">
        <v>0</v>
      </c>
      <c r="H38" s="53">
        <v>5</v>
      </c>
      <c r="I38" s="53">
        <v>0</v>
      </c>
      <c r="J38" s="53">
        <v>3</v>
      </c>
      <c r="K38" s="53">
        <v>2</v>
      </c>
      <c r="L38" s="53">
        <v>5</v>
      </c>
      <c r="M38" s="53">
        <v>0</v>
      </c>
      <c r="N38" s="53">
        <v>0</v>
      </c>
      <c r="O38" s="53">
        <f>((-J38/$E$25)*IMLOG2(J38/$E$25)+(-K38/$E$25)*IMLOG2(K38/$E$25))</f>
        <v>0.97095059445466747</v>
      </c>
      <c r="P38" s="53">
        <v>0</v>
      </c>
      <c r="Q38" s="187">
        <f t="shared" si="1"/>
        <v>0.32365019815155582</v>
      </c>
      <c r="R38" s="188">
        <f t="shared" si="0"/>
        <v>0.67634980184844418</v>
      </c>
      <c r="T38" s="53">
        <v>14</v>
      </c>
      <c r="U38" s="53" t="s">
        <v>81</v>
      </c>
      <c r="V38" s="53">
        <v>0.75935730170421301</v>
      </c>
      <c r="W38" s="121"/>
      <c r="X38" s="8"/>
    </row>
    <row r="39" spans="3:24">
      <c r="C39" s="127" t="s">
        <v>99</v>
      </c>
      <c r="D39" s="130">
        <v>1</v>
      </c>
      <c r="E39" s="130">
        <v>0</v>
      </c>
      <c r="F39" s="130">
        <v>0</v>
      </c>
      <c r="G39" s="130">
        <v>1</v>
      </c>
      <c r="H39" s="130">
        <v>5</v>
      </c>
      <c r="I39" s="130">
        <v>0</v>
      </c>
      <c r="J39" s="130">
        <v>5</v>
      </c>
      <c r="K39" s="130">
        <v>0</v>
      </c>
      <c r="L39" s="130">
        <v>4</v>
      </c>
      <c r="M39" s="130">
        <v>1</v>
      </c>
      <c r="N39" s="53">
        <v>0</v>
      </c>
      <c r="O39" s="53">
        <v>0</v>
      </c>
      <c r="P39" s="53">
        <f>((-L39/$E$25)*IMLOG2(L39/$E$25)+(-M39/$E$25)*IMLOG2(M39/$E$25))</f>
        <v>0.72192809488736165</v>
      </c>
      <c r="Q39" s="187">
        <f t="shared" si="1"/>
        <v>0.24064269829578722</v>
      </c>
      <c r="R39" s="188">
        <f t="shared" si="0"/>
        <v>0.75935730170421278</v>
      </c>
      <c r="T39" s="53">
        <v>15</v>
      </c>
      <c r="U39" s="53" t="s">
        <v>107</v>
      </c>
      <c r="V39" s="53">
        <v>0.75935730170421301</v>
      </c>
      <c r="W39" s="121"/>
      <c r="X39" s="121"/>
    </row>
    <row r="40" spans="3:24">
      <c r="C40" s="53" t="s">
        <v>50</v>
      </c>
      <c r="D40" s="53">
        <v>1</v>
      </c>
      <c r="E40" s="53">
        <v>1</v>
      </c>
      <c r="F40" s="53">
        <v>0</v>
      </c>
      <c r="G40" s="53">
        <v>0</v>
      </c>
      <c r="H40" s="53">
        <v>4</v>
      </c>
      <c r="I40" s="53">
        <v>1</v>
      </c>
      <c r="J40" s="53">
        <v>5</v>
      </c>
      <c r="K40" s="53">
        <v>0</v>
      </c>
      <c r="L40" s="53">
        <v>5</v>
      </c>
      <c r="M40" s="53">
        <v>0</v>
      </c>
      <c r="N40" s="53">
        <f>((-I40/$E$25)*IMLOG2(I40/$E$25)+(-H40/$E$25)*IMLOG2(H40/$E$25))</f>
        <v>0.72192809488736165</v>
      </c>
      <c r="O40" s="53">
        <v>0</v>
      </c>
      <c r="P40" s="53">
        <v>0</v>
      </c>
      <c r="Q40" s="187">
        <f t="shared" si="1"/>
        <v>0.24064269829578722</v>
      </c>
      <c r="R40" s="188">
        <f t="shared" si="0"/>
        <v>0.75935730170421278</v>
      </c>
      <c r="T40" s="53">
        <v>16</v>
      </c>
      <c r="U40" s="127" t="s">
        <v>112</v>
      </c>
      <c r="V40" s="53">
        <v>0.75935730170421301</v>
      </c>
      <c r="W40" s="121"/>
      <c r="X40" s="121"/>
    </row>
    <row r="41" spans="3:24">
      <c r="C41" s="127" t="s">
        <v>96</v>
      </c>
      <c r="D41" s="130">
        <v>1</v>
      </c>
      <c r="E41" s="130">
        <v>0</v>
      </c>
      <c r="F41" s="130">
        <v>0</v>
      </c>
      <c r="G41" s="130">
        <v>1</v>
      </c>
      <c r="H41" s="130">
        <v>5</v>
      </c>
      <c r="I41" s="130">
        <v>0</v>
      </c>
      <c r="J41" s="130">
        <v>5</v>
      </c>
      <c r="K41" s="130">
        <v>0</v>
      </c>
      <c r="L41" s="130">
        <v>4</v>
      </c>
      <c r="M41" s="130">
        <v>1</v>
      </c>
      <c r="N41" s="53">
        <v>0</v>
      </c>
      <c r="O41" s="53">
        <v>0</v>
      </c>
      <c r="P41" s="53">
        <f>((-L41/$E$25)*IMLOG2(L41/$E$25)+(-M41/$E$25)*IMLOG2(M41/$E$25))</f>
        <v>0.72192809488736165</v>
      </c>
      <c r="Q41" s="187">
        <f t="shared" si="1"/>
        <v>0.24064269829578722</v>
      </c>
      <c r="R41" s="188">
        <f t="shared" si="0"/>
        <v>0.75935730170421278</v>
      </c>
      <c r="T41" s="53">
        <v>17</v>
      </c>
      <c r="U41" s="53" t="s">
        <v>73</v>
      </c>
      <c r="V41" s="53">
        <v>0.75935730170421301</v>
      </c>
      <c r="W41" s="121"/>
      <c r="X41" s="121"/>
    </row>
    <row r="42" spans="3:24">
      <c r="C42" s="127" t="s">
        <v>92</v>
      </c>
      <c r="D42" s="130">
        <v>1</v>
      </c>
      <c r="E42" s="130">
        <v>0</v>
      </c>
      <c r="F42" s="130">
        <v>1</v>
      </c>
      <c r="G42" s="130">
        <v>0</v>
      </c>
      <c r="H42" s="130">
        <v>5</v>
      </c>
      <c r="I42" s="130">
        <v>0</v>
      </c>
      <c r="J42" s="130">
        <v>4</v>
      </c>
      <c r="K42" s="130">
        <v>1</v>
      </c>
      <c r="L42" s="130">
        <v>5</v>
      </c>
      <c r="M42" s="130">
        <v>0</v>
      </c>
      <c r="N42" s="53">
        <v>0</v>
      </c>
      <c r="O42" s="53">
        <f>((-J42/$E$25)*IMLOG2(J42/$E$25)+(-K42/$E$25)*IMLOG2(K42/$E$25))</f>
        <v>0.72192809488736165</v>
      </c>
      <c r="P42" s="53">
        <v>0</v>
      </c>
      <c r="Q42" s="187">
        <f t="shared" si="1"/>
        <v>0.24064269829578722</v>
      </c>
      <c r="R42" s="188">
        <f t="shared" si="0"/>
        <v>0.75935730170421278</v>
      </c>
      <c r="T42" s="53">
        <v>18</v>
      </c>
      <c r="U42" s="53" t="s">
        <v>54</v>
      </c>
      <c r="V42" s="53">
        <v>0.75935730170421301</v>
      </c>
      <c r="W42" s="121"/>
      <c r="X42" s="121"/>
    </row>
    <row r="43" spans="3:24">
      <c r="C43" s="53" t="s">
        <v>75</v>
      </c>
      <c r="D43" s="53">
        <v>2</v>
      </c>
      <c r="E43" s="53">
        <v>0</v>
      </c>
      <c r="F43" s="53">
        <v>2</v>
      </c>
      <c r="G43" s="53">
        <v>0</v>
      </c>
      <c r="H43" s="53">
        <v>5</v>
      </c>
      <c r="I43" s="53">
        <v>0</v>
      </c>
      <c r="J43" s="53">
        <v>3</v>
      </c>
      <c r="K43" s="53">
        <v>2</v>
      </c>
      <c r="L43" s="53">
        <v>5</v>
      </c>
      <c r="M43" s="53">
        <v>0</v>
      </c>
      <c r="N43" s="53">
        <v>0</v>
      </c>
      <c r="O43" s="53">
        <f>((-J43/$E$25)*IMLOG2(J43/$E$25)+(-K43/$E$25)*IMLOG2(K43/$E$25))</f>
        <v>0.97095059445466747</v>
      </c>
      <c r="P43" s="53">
        <v>0</v>
      </c>
      <c r="Q43" s="187">
        <f t="shared" si="1"/>
        <v>0.32365019815155582</v>
      </c>
      <c r="R43" s="188">
        <f t="shared" si="0"/>
        <v>0.67634980184844418</v>
      </c>
      <c r="T43" s="53">
        <v>19</v>
      </c>
      <c r="U43" s="127" t="s">
        <v>83</v>
      </c>
      <c r="V43" s="53">
        <v>0.75935730170421301</v>
      </c>
      <c r="W43" s="121"/>
      <c r="X43" s="121"/>
    </row>
    <row r="44" spans="3:24">
      <c r="C44" s="53" t="s">
        <v>57</v>
      </c>
      <c r="D44" s="53">
        <v>2</v>
      </c>
      <c r="E44" s="53">
        <v>1</v>
      </c>
      <c r="F44" s="53">
        <v>1</v>
      </c>
      <c r="G44" s="53">
        <v>0</v>
      </c>
      <c r="H44" s="53">
        <v>4</v>
      </c>
      <c r="I44" s="53">
        <v>1</v>
      </c>
      <c r="J44" s="53">
        <v>4</v>
      </c>
      <c r="K44" s="53">
        <v>1</v>
      </c>
      <c r="L44" s="53">
        <v>5</v>
      </c>
      <c r="M44" s="53">
        <v>0</v>
      </c>
      <c r="N44" s="53">
        <f>((-I44/$E$25)*IMLOG2(I44/$E$25)+(-H44/$E$25)*IMLOG2(H44/$E$25))</f>
        <v>0.72192809488736165</v>
      </c>
      <c r="O44" s="53">
        <f>((-J44/$E$25)*IMLOG2(J44/$E$25)+(-K44/$E$25)*IMLOG2(K44/$E$25))</f>
        <v>0.72192809488736165</v>
      </c>
      <c r="P44" s="53">
        <v>0</v>
      </c>
      <c r="Q44" s="187">
        <f t="shared" si="1"/>
        <v>0.48128539659157443</v>
      </c>
      <c r="R44" s="188">
        <f t="shared" si="0"/>
        <v>0.51871460340842557</v>
      </c>
      <c r="T44" s="53">
        <v>20</v>
      </c>
      <c r="U44" s="127" t="s">
        <v>82</v>
      </c>
      <c r="V44" s="53">
        <v>0.75935730170421301</v>
      </c>
      <c r="W44" s="121"/>
      <c r="X44" s="143"/>
    </row>
    <row r="45" spans="3:24">
      <c r="C45" s="127" t="s">
        <v>88</v>
      </c>
      <c r="D45" s="130">
        <v>1</v>
      </c>
      <c r="E45" s="130">
        <v>0</v>
      </c>
      <c r="F45" s="130">
        <v>1</v>
      </c>
      <c r="G45" s="130">
        <v>0</v>
      </c>
      <c r="H45" s="130">
        <v>5</v>
      </c>
      <c r="I45" s="130">
        <v>0</v>
      </c>
      <c r="J45" s="130">
        <v>4</v>
      </c>
      <c r="K45" s="130">
        <v>1</v>
      </c>
      <c r="L45" s="130">
        <v>5</v>
      </c>
      <c r="M45" s="130">
        <v>0</v>
      </c>
      <c r="N45" s="53">
        <v>0</v>
      </c>
      <c r="O45" s="53">
        <f>((-J45/$E$25)*IMLOG2(J45/$E$25)+(-K45/$E$25)*IMLOG2(K45/$E$25))</f>
        <v>0.72192809488736165</v>
      </c>
      <c r="P45" s="53">
        <v>0</v>
      </c>
      <c r="Q45" s="187">
        <f t="shared" si="1"/>
        <v>0.24064269829578722</v>
      </c>
      <c r="R45" s="188">
        <f t="shared" si="0"/>
        <v>0.75935730170421278</v>
      </c>
      <c r="T45" s="53">
        <v>21</v>
      </c>
      <c r="U45" s="53" t="s">
        <v>52</v>
      </c>
      <c r="V45" s="53">
        <v>0.75935730170421301</v>
      </c>
      <c r="W45" s="121"/>
      <c r="X45" s="143"/>
    </row>
    <row r="46" spans="3:24">
      <c r="C46" s="53" t="s">
        <v>55</v>
      </c>
      <c r="D46" s="53">
        <v>1</v>
      </c>
      <c r="E46" s="53">
        <v>1</v>
      </c>
      <c r="F46" s="53">
        <v>0</v>
      </c>
      <c r="G46" s="53">
        <v>0</v>
      </c>
      <c r="H46" s="53">
        <v>4</v>
      </c>
      <c r="I46" s="53">
        <v>1</v>
      </c>
      <c r="J46" s="53">
        <v>5</v>
      </c>
      <c r="K46" s="53">
        <v>0</v>
      </c>
      <c r="L46" s="53">
        <v>5</v>
      </c>
      <c r="M46" s="53">
        <v>0</v>
      </c>
      <c r="N46" s="53">
        <f>((-I46/$E$25)*IMLOG2(I46/$E$25)+(-H46/$E$25)*IMLOG2(H46/$E$25))</f>
        <v>0.72192809488736165</v>
      </c>
      <c r="O46" s="53">
        <v>0</v>
      </c>
      <c r="P46" s="53">
        <v>0</v>
      </c>
      <c r="Q46" s="187">
        <f t="shared" si="1"/>
        <v>0.24064269829578722</v>
      </c>
      <c r="R46" s="188">
        <f t="shared" si="0"/>
        <v>0.75935730170421278</v>
      </c>
      <c r="T46" s="53">
        <v>22</v>
      </c>
      <c r="U46" s="53" t="s">
        <v>80</v>
      </c>
      <c r="V46" s="53">
        <v>0.75935730170421301</v>
      </c>
      <c r="W46" s="121"/>
      <c r="X46" s="121"/>
    </row>
    <row r="47" spans="3:24">
      <c r="C47" s="53" t="s">
        <v>48</v>
      </c>
      <c r="D47" s="53">
        <v>2</v>
      </c>
      <c r="E47" s="53">
        <v>1</v>
      </c>
      <c r="F47" s="53">
        <v>1</v>
      </c>
      <c r="G47" s="53">
        <v>0</v>
      </c>
      <c r="H47" s="53">
        <v>4</v>
      </c>
      <c r="I47" s="53">
        <v>1</v>
      </c>
      <c r="J47" s="53">
        <v>4</v>
      </c>
      <c r="K47" s="53">
        <v>1</v>
      </c>
      <c r="L47" s="53">
        <v>5</v>
      </c>
      <c r="M47" s="53">
        <v>0</v>
      </c>
      <c r="N47" s="53">
        <f>((-I47/$E$25)*IMLOG2(I47/$E$25)+(-H47/$E$25)*IMLOG2(H47/$E$25))</f>
        <v>0.72192809488736165</v>
      </c>
      <c r="O47" s="53">
        <f>((-J47/$E$25)*IMLOG2(J47/$E$25)+(-K47/$E$25)*IMLOG2(K47/$E$25))</f>
        <v>0.72192809488736165</v>
      </c>
      <c r="P47" s="53">
        <v>0</v>
      </c>
      <c r="Q47" s="187">
        <f t="shared" si="1"/>
        <v>0.48128539659157443</v>
      </c>
      <c r="R47" s="188">
        <f t="shared" si="0"/>
        <v>0.51871460340842557</v>
      </c>
      <c r="T47" s="53">
        <v>23</v>
      </c>
      <c r="U47" s="127" t="s">
        <v>110</v>
      </c>
      <c r="V47" s="53">
        <v>0.75935730170421301</v>
      </c>
      <c r="W47" s="121"/>
      <c r="X47" s="121"/>
    </row>
    <row r="48" spans="3:24">
      <c r="C48" s="127" t="s">
        <v>113</v>
      </c>
      <c r="D48" s="130">
        <v>1</v>
      </c>
      <c r="E48" s="130">
        <v>0</v>
      </c>
      <c r="F48" s="130">
        <v>0</v>
      </c>
      <c r="G48" s="130">
        <v>1</v>
      </c>
      <c r="H48" s="130">
        <v>5</v>
      </c>
      <c r="I48" s="130">
        <v>0</v>
      </c>
      <c r="J48" s="130">
        <v>5</v>
      </c>
      <c r="K48" s="130">
        <v>0</v>
      </c>
      <c r="L48" s="130">
        <v>4</v>
      </c>
      <c r="M48" s="130">
        <v>1</v>
      </c>
      <c r="N48" s="53">
        <v>0</v>
      </c>
      <c r="O48" s="53">
        <v>0</v>
      </c>
      <c r="P48" s="53">
        <f>((-L48/$E$25)*IMLOG2(L48/$E$25)+(-M48/$E$25)*IMLOG2(M48/$E$25))</f>
        <v>0.72192809488736165</v>
      </c>
      <c r="Q48" s="187">
        <f t="shared" si="1"/>
        <v>0.24064269829578722</v>
      </c>
      <c r="R48" s="188">
        <f t="shared" si="0"/>
        <v>0.75935730170421278</v>
      </c>
      <c r="T48" s="53">
        <v>24</v>
      </c>
      <c r="U48" s="127" t="s">
        <v>61</v>
      </c>
      <c r="V48" s="53">
        <v>0.75935730170421301</v>
      </c>
      <c r="W48" s="121"/>
      <c r="X48" s="121"/>
    </row>
    <row r="49" spans="3:24">
      <c r="C49" s="53" t="s">
        <v>74</v>
      </c>
      <c r="D49" s="53">
        <v>1</v>
      </c>
      <c r="E49" s="53">
        <v>0</v>
      </c>
      <c r="F49" s="53">
        <v>1</v>
      </c>
      <c r="G49" s="53">
        <v>0</v>
      </c>
      <c r="H49" s="53">
        <v>5</v>
      </c>
      <c r="I49" s="53">
        <v>0</v>
      </c>
      <c r="J49" s="53">
        <v>4</v>
      </c>
      <c r="K49" s="53">
        <v>1</v>
      </c>
      <c r="L49" s="53">
        <v>5</v>
      </c>
      <c r="M49" s="53">
        <v>0</v>
      </c>
      <c r="N49" s="53">
        <v>0</v>
      </c>
      <c r="O49" s="53">
        <f>((-J49/$E$25)*IMLOG2(J49/$E$25)+(-K49/$E$25)*IMLOG2(K49/$E$25))</f>
        <v>0.72192809488736165</v>
      </c>
      <c r="P49" s="53">
        <v>0</v>
      </c>
      <c r="Q49" s="187">
        <f t="shared" si="1"/>
        <v>0.24064269829578722</v>
      </c>
      <c r="R49" s="188">
        <f t="shared" si="0"/>
        <v>0.75935730170421278</v>
      </c>
      <c r="T49" s="53">
        <v>25</v>
      </c>
      <c r="U49" s="127" t="s">
        <v>100</v>
      </c>
      <c r="V49" s="53">
        <v>0.75935730170421301</v>
      </c>
      <c r="W49" s="121"/>
      <c r="X49" s="121"/>
    </row>
    <row r="50" spans="3:24">
      <c r="C50" s="53" t="s">
        <v>64</v>
      </c>
      <c r="D50" s="53">
        <v>1</v>
      </c>
      <c r="E50" s="53">
        <v>1</v>
      </c>
      <c r="F50" s="53">
        <v>0</v>
      </c>
      <c r="G50" s="53">
        <v>0</v>
      </c>
      <c r="H50" s="53">
        <v>4</v>
      </c>
      <c r="I50" s="53">
        <v>1</v>
      </c>
      <c r="J50" s="53">
        <v>5</v>
      </c>
      <c r="K50" s="53">
        <v>0</v>
      </c>
      <c r="L50" s="53">
        <v>5</v>
      </c>
      <c r="M50" s="53">
        <v>0</v>
      </c>
      <c r="N50" s="53">
        <f>((-I50/$E$25)*IMLOG2(I50/$E$25)+(-H50/$E$25)*IMLOG2(H50/$E$25))</f>
        <v>0.72192809488736165</v>
      </c>
      <c r="O50" s="53">
        <v>0</v>
      </c>
      <c r="P50" s="53">
        <v>0</v>
      </c>
      <c r="Q50" s="187">
        <f t="shared" si="1"/>
        <v>0.24064269829578722</v>
      </c>
      <c r="R50" s="188">
        <f t="shared" si="0"/>
        <v>0.75935730170421278</v>
      </c>
      <c r="T50" s="121"/>
      <c r="U50" s="121"/>
      <c r="V50" s="121"/>
      <c r="W50" s="121"/>
      <c r="X50" s="121"/>
    </row>
    <row r="51" spans="3:24">
      <c r="C51" s="127" t="s">
        <v>231</v>
      </c>
      <c r="D51" s="130">
        <v>1</v>
      </c>
      <c r="E51" s="130">
        <v>0</v>
      </c>
      <c r="F51" s="130">
        <v>0</v>
      </c>
      <c r="G51" s="130">
        <v>1</v>
      </c>
      <c r="H51" s="130">
        <v>5</v>
      </c>
      <c r="I51" s="130">
        <v>0</v>
      </c>
      <c r="J51" s="130">
        <v>5</v>
      </c>
      <c r="K51" s="130">
        <v>0</v>
      </c>
      <c r="L51" s="130">
        <v>4</v>
      </c>
      <c r="M51" s="130">
        <v>1</v>
      </c>
      <c r="N51" s="53">
        <v>0</v>
      </c>
      <c r="O51" s="53">
        <v>0</v>
      </c>
      <c r="P51" s="53">
        <f>((-L51/$E$25)*IMLOG2(L51/$E$25)+(-M51/$E$25)*IMLOG2(M51/$E$25))</f>
        <v>0.72192809488736165</v>
      </c>
      <c r="Q51" s="187">
        <f t="shared" si="1"/>
        <v>0.24064269829578722</v>
      </c>
      <c r="R51" s="188">
        <f t="shared" si="0"/>
        <v>0.75935730170421278</v>
      </c>
      <c r="T51" s="121"/>
      <c r="U51" s="121"/>
      <c r="V51" s="121"/>
      <c r="W51" s="121"/>
      <c r="X51" s="121"/>
    </row>
    <row r="52" spans="3:24">
      <c r="C52" s="127" t="s">
        <v>232</v>
      </c>
      <c r="D52" s="130">
        <v>1</v>
      </c>
      <c r="E52" s="130">
        <v>0</v>
      </c>
      <c r="F52" s="130">
        <v>0</v>
      </c>
      <c r="G52" s="130">
        <v>1</v>
      </c>
      <c r="H52" s="130">
        <v>5</v>
      </c>
      <c r="I52" s="130">
        <v>0</v>
      </c>
      <c r="J52" s="130">
        <v>5</v>
      </c>
      <c r="K52" s="130">
        <v>0</v>
      </c>
      <c r="L52" s="130">
        <v>4</v>
      </c>
      <c r="M52" s="130">
        <v>1</v>
      </c>
      <c r="N52" s="53">
        <v>0</v>
      </c>
      <c r="O52" s="53">
        <v>0</v>
      </c>
      <c r="P52" s="53">
        <f>((-L52/$E$25)*IMLOG2(L52/$E$25)+(-M52/$E$25)*IMLOG2(M52/$E$25))</f>
        <v>0.72192809488736165</v>
      </c>
      <c r="Q52" s="187">
        <f t="shared" si="1"/>
        <v>0.24064269829578722</v>
      </c>
      <c r="R52" s="188">
        <f t="shared" si="0"/>
        <v>0.75935730170421278</v>
      </c>
      <c r="T52" s="121"/>
      <c r="U52" s="121"/>
      <c r="V52" s="121"/>
      <c r="W52" s="121"/>
      <c r="X52" s="143"/>
    </row>
    <row r="53" spans="3:24">
      <c r="C53" s="53" t="s">
        <v>63</v>
      </c>
      <c r="D53" s="53">
        <v>2</v>
      </c>
      <c r="E53" s="53">
        <v>1</v>
      </c>
      <c r="F53" s="53">
        <v>0</v>
      </c>
      <c r="G53" s="53">
        <v>1</v>
      </c>
      <c r="H53" s="53">
        <v>4</v>
      </c>
      <c r="I53" s="53">
        <v>1</v>
      </c>
      <c r="J53" s="53">
        <v>5</v>
      </c>
      <c r="K53" s="53">
        <v>0</v>
      </c>
      <c r="L53" s="53">
        <v>4</v>
      </c>
      <c r="M53" s="53">
        <v>1</v>
      </c>
      <c r="N53" s="53">
        <f>((-I53/$E$25)*IMLOG2(I53/$E$25)+(-H53/$E$25)*IMLOG2(H53/$E$25))</f>
        <v>0.72192809488736165</v>
      </c>
      <c r="O53" s="53">
        <v>0</v>
      </c>
      <c r="P53" s="53">
        <f>((-L53/$E$25)*IMLOG2(L53/$E$25)+(-M53/$E$25)*IMLOG2(M53/$E$25))</f>
        <v>0.72192809488736165</v>
      </c>
      <c r="Q53" s="187">
        <f t="shared" si="1"/>
        <v>0.48128539659157443</v>
      </c>
      <c r="R53" s="188">
        <f t="shared" si="0"/>
        <v>0.51871460340842557</v>
      </c>
      <c r="T53" s="121"/>
      <c r="U53" s="143"/>
      <c r="V53" s="121"/>
      <c r="W53" s="121"/>
      <c r="X53" s="121"/>
    </row>
    <row r="54" spans="3:24">
      <c r="C54" s="127" t="s">
        <v>86</v>
      </c>
      <c r="D54" s="130">
        <v>1</v>
      </c>
      <c r="E54" s="130">
        <v>0</v>
      </c>
      <c r="F54" s="130">
        <v>1</v>
      </c>
      <c r="G54" s="130">
        <v>0</v>
      </c>
      <c r="H54" s="130">
        <v>5</v>
      </c>
      <c r="I54" s="130">
        <v>0</v>
      </c>
      <c r="J54" s="130">
        <v>4</v>
      </c>
      <c r="K54" s="130">
        <v>1</v>
      </c>
      <c r="L54" s="130">
        <v>5</v>
      </c>
      <c r="M54" s="130">
        <v>0</v>
      </c>
      <c r="N54" s="53">
        <v>0</v>
      </c>
      <c r="O54" s="53">
        <f>((-J54/$E$25)*IMLOG2(J54/$E$25)+(-K54/$E$25)*IMLOG2(K54/$E$25))</f>
        <v>0.72192809488736165</v>
      </c>
      <c r="P54" s="53">
        <v>0</v>
      </c>
      <c r="Q54" s="187">
        <f t="shared" si="1"/>
        <v>0.24064269829578722</v>
      </c>
      <c r="R54" s="188">
        <f t="shared" si="0"/>
        <v>0.75935730170421278</v>
      </c>
      <c r="T54" s="121"/>
      <c r="U54" s="143"/>
      <c r="V54" s="121"/>
      <c r="W54" s="121"/>
      <c r="X54" s="121"/>
    </row>
    <row r="55" spans="3:24">
      <c r="C55" s="53" t="s">
        <v>72</v>
      </c>
      <c r="D55" s="53">
        <v>2</v>
      </c>
      <c r="E55" s="53">
        <v>0</v>
      </c>
      <c r="F55" s="53">
        <v>2</v>
      </c>
      <c r="G55" s="53">
        <v>0</v>
      </c>
      <c r="H55" s="53">
        <v>5</v>
      </c>
      <c r="I55" s="53">
        <v>0</v>
      </c>
      <c r="J55" s="53">
        <v>3</v>
      </c>
      <c r="K55" s="53">
        <v>2</v>
      </c>
      <c r="L55" s="53">
        <v>5</v>
      </c>
      <c r="M55" s="53">
        <v>0</v>
      </c>
      <c r="N55" s="53">
        <v>0</v>
      </c>
      <c r="O55" s="53">
        <f>((-J55/$E$25)*IMLOG2(J55/$E$25)+(-K55/$E$25)*IMLOG2(K55/$E$25))</f>
        <v>0.97095059445466747</v>
      </c>
      <c r="P55" s="53">
        <v>0</v>
      </c>
      <c r="Q55" s="187">
        <f t="shared" si="1"/>
        <v>0.32365019815155582</v>
      </c>
      <c r="R55" s="188">
        <f t="shared" si="0"/>
        <v>0.67634980184844418</v>
      </c>
      <c r="T55" s="121"/>
      <c r="U55" s="121"/>
      <c r="V55" s="121"/>
      <c r="W55" s="121"/>
      <c r="X55" s="121"/>
    </row>
    <row r="56" spans="3:24">
      <c r="C56" s="53" t="s">
        <v>81</v>
      </c>
      <c r="D56" s="130">
        <v>1</v>
      </c>
      <c r="E56" s="130">
        <v>0</v>
      </c>
      <c r="F56" s="130">
        <v>1</v>
      </c>
      <c r="G56" s="130">
        <v>0</v>
      </c>
      <c r="H56" s="130">
        <v>5</v>
      </c>
      <c r="I56" s="130">
        <v>0</v>
      </c>
      <c r="J56" s="130">
        <v>4</v>
      </c>
      <c r="K56" s="130">
        <v>1</v>
      </c>
      <c r="L56" s="130">
        <v>5</v>
      </c>
      <c r="M56" s="130">
        <v>0</v>
      </c>
      <c r="N56" s="53">
        <v>0</v>
      </c>
      <c r="O56" s="53">
        <f>((-J56/$E$25)*IMLOG2(J56/$E$25)+(-K56/$E$25)*IMLOG2(K56/$E$25))</f>
        <v>0.72192809488736165</v>
      </c>
      <c r="P56" s="53">
        <v>0</v>
      </c>
      <c r="Q56" s="187">
        <f t="shared" si="1"/>
        <v>0.24064269829578722</v>
      </c>
      <c r="R56" s="188">
        <f t="shared" si="0"/>
        <v>0.75935730170421278</v>
      </c>
      <c r="T56" s="121"/>
      <c r="U56" s="143"/>
      <c r="V56" s="121"/>
      <c r="W56" s="121"/>
      <c r="X56" s="121"/>
    </row>
    <row r="57" spans="3:24">
      <c r="C57" s="127" t="s">
        <v>94</v>
      </c>
      <c r="D57" s="130">
        <v>2</v>
      </c>
      <c r="E57" s="130">
        <v>0</v>
      </c>
      <c r="F57" s="130">
        <v>0</v>
      </c>
      <c r="G57" s="130">
        <v>2</v>
      </c>
      <c r="H57" s="130">
        <v>5</v>
      </c>
      <c r="I57" s="130">
        <v>0</v>
      </c>
      <c r="J57" s="130">
        <v>5</v>
      </c>
      <c r="K57" s="130">
        <v>0</v>
      </c>
      <c r="L57" s="130">
        <v>3</v>
      </c>
      <c r="M57" s="130">
        <v>2</v>
      </c>
      <c r="N57" s="53">
        <v>0</v>
      </c>
      <c r="O57" s="53">
        <v>0</v>
      </c>
      <c r="P57" s="53">
        <f>((-L57/$E$25)*IMLOG2(L57/$E$25)+(-M57/$E$25)*IMLOG2(M57/$E$25))</f>
        <v>0.97095059445466747</v>
      </c>
      <c r="Q57" s="187">
        <f t="shared" si="1"/>
        <v>0.32365019815155582</v>
      </c>
      <c r="R57" s="188">
        <f t="shared" si="0"/>
        <v>0.67634980184844418</v>
      </c>
      <c r="T57" s="121"/>
      <c r="U57" s="121"/>
      <c r="V57" s="121"/>
      <c r="W57" s="121"/>
      <c r="X57" s="121"/>
    </row>
    <row r="58" spans="3:24">
      <c r="C58" s="53" t="s">
        <v>62</v>
      </c>
      <c r="D58" s="53">
        <v>2</v>
      </c>
      <c r="E58" s="53">
        <v>1</v>
      </c>
      <c r="F58" s="53">
        <v>0</v>
      </c>
      <c r="G58" s="53">
        <v>1</v>
      </c>
      <c r="H58" s="53">
        <v>4</v>
      </c>
      <c r="I58" s="53">
        <v>1</v>
      </c>
      <c r="J58" s="53">
        <v>5</v>
      </c>
      <c r="K58" s="53">
        <v>0</v>
      </c>
      <c r="L58" s="53">
        <v>4</v>
      </c>
      <c r="M58" s="53">
        <v>1</v>
      </c>
      <c r="N58" s="53">
        <f>((-I58/$E$25)*IMLOG2(I58/$E$25)+(-H58/$E$25)*IMLOG2(H58/$E$25))</f>
        <v>0.72192809488736165</v>
      </c>
      <c r="O58" s="53">
        <v>0</v>
      </c>
      <c r="P58" s="53">
        <f>((-L58/$E$25)*IMLOG2(L58/$E$25)+(-M58/$E$25)*IMLOG2(M58/$E$25))</f>
        <v>0.72192809488736165</v>
      </c>
      <c r="Q58" s="187">
        <f t="shared" si="1"/>
        <v>0.48128539659157443</v>
      </c>
      <c r="R58" s="188">
        <f t="shared" si="0"/>
        <v>0.51871460340842557</v>
      </c>
      <c r="T58" s="121"/>
      <c r="U58" s="143"/>
      <c r="V58" s="121"/>
      <c r="W58" s="121"/>
      <c r="X58" s="121"/>
    </row>
    <row r="59" spans="3:24">
      <c r="C59" s="53" t="s">
        <v>59</v>
      </c>
      <c r="D59" s="53">
        <v>1</v>
      </c>
      <c r="E59" s="53">
        <v>1</v>
      </c>
      <c r="F59" s="53">
        <v>0</v>
      </c>
      <c r="G59" s="53">
        <v>0</v>
      </c>
      <c r="H59" s="53">
        <v>4</v>
      </c>
      <c r="I59" s="53">
        <v>1</v>
      </c>
      <c r="J59" s="53">
        <v>5</v>
      </c>
      <c r="K59" s="53">
        <v>0</v>
      </c>
      <c r="L59" s="53">
        <v>5</v>
      </c>
      <c r="M59" s="53">
        <v>0</v>
      </c>
      <c r="N59" s="53">
        <f>((-I59/$E$25)*IMLOG2(I59/$E$25)+(-H59/$E$25)*IMLOG2(H59/$E$25))</f>
        <v>0.72192809488736165</v>
      </c>
      <c r="O59" s="53">
        <v>0</v>
      </c>
      <c r="P59" s="53">
        <v>0</v>
      </c>
      <c r="Q59" s="187">
        <f t="shared" si="1"/>
        <v>0.24064269829578722</v>
      </c>
      <c r="R59" s="188">
        <f t="shared" si="0"/>
        <v>0.75935730170421278</v>
      </c>
      <c r="T59" s="121"/>
      <c r="U59" s="121"/>
      <c r="V59" s="121"/>
      <c r="W59" s="121"/>
      <c r="X59" s="121"/>
    </row>
    <row r="60" spans="3:24">
      <c r="C60" s="127" t="s">
        <v>84</v>
      </c>
      <c r="D60" s="130">
        <v>2</v>
      </c>
      <c r="E60" s="130">
        <v>0</v>
      </c>
      <c r="F60" s="130">
        <v>1</v>
      </c>
      <c r="G60" s="130">
        <v>1</v>
      </c>
      <c r="H60" s="130">
        <v>5</v>
      </c>
      <c r="I60" s="130">
        <v>0</v>
      </c>
      <c r="J60" s="130">
        <v>4</v>
      </c>
      <c r="K60" s="130">
        <v>1</v>
      </c>
      <c r="L60" s="130">
        <v>4</v>
      </c>
      <c r="M60" s="130">
        <v>1</v>
      </c>
      <c r="N60" s="53">
        <v>0</v>
      </c>
      <c r="O60" s="53">
        <f>((-J60/$E$25)*IMLOG2(J60/$E$25)+(-K60/$E$25)*IMLOG2(K60/$E$25))</f>
        <v>0.72192809488736165</v>
      </c>
      <c r="P60" s="53">
        <f>((-L60/$E$25)*IMLOG2(L60/$E$25)+(-M60/$E$25)*IMLOG2(M60/$E$25))</f>
        <v>0.72192809488736165</v>
      </c>
      <c r="Q60" s="187">
        <f t="shared" si="1"/>
        <v>0.48128539659157443</v>
      </c>
      <c r="R60" s="188">
        <f t="shared" si="0"/>
        <v>0.51871460340842557</v>
      </c>
      <c r="T60" s="121"/>
      <c r="U60" s="121"/>
      <c r="V60" s="121"/>
      <c r="W60" s="121"/>
      <c r="X60" s="121"/>
    </row>
    <row r="61" spans="3:24">
      <c r="C61" s="127" t="s">
        <v>112</v>
      </c>
      <c r="D61" s="130">
        <v>1</v>
      </c>
      <c r="E61" s="130">
        <v>0</v>
      </c>
      <c r="F61" s="130">
        <v>0</v>
      </c>
      <c r="G61" s="130">
        <v>1</v>
      </c>
      <c r="H61" s="130">
        <v>5</v>
      </c>
      <c r="I61" s="130">
        <v>0</v>
      </c>
      <c r="J61" s="130">
        <v>5</v>
      </c>
      <c r="K61" s="130">
        <v>0</v>
      </c>
      <c r="L61" s="130">
        <v>4</v>
      </c>
      <c r="M61" s="130">
        <v>1</v>
      </c>
      <c r="N61" s="53">
        <v>0</v>
      </c>
      <c r="O61" s="53">
        <v>0</v>
      </c>
      <c r="P61" s="53">
        <f>((-L61/$E$25)*IMLOG2(L61/$E$25)+(-M61/$E$25)*IMLOG2(M61/$E$25))</f>
        <v>0.72192809488736165</v>
      </c>
      <c r="Q61" s="187">
        <f t="shared" si="1"/>
        <v>0.24064269829578722</v>
      </c>
      <c r="R61" s="188">
        <f t="shared" si="0"/>
        <v>0.75935730170421278</v>
      </c>
      <c r="T61" s="121"/>
      <c r="U61" s="143"/>
      <c r="V61" s="121"/>
      <c r="W61" s="121"/>
      <c r="X61" s="121"/>
    </row>
    <row r="62" spans="3:24">
      <c r="C62" s="53" t="s">
        <v>71</v>
      </c>
      <c r="D62" s="53">
        <v>1</v>
      </c>
      <c r="E62" s="53">
        <v>0</v>
      </c>
      <c r="F62" s="53">
        <v>1</v>
      </c>
      <c r="G62" s="53">
        <v>0</v>
      </c>
      <c r="H62" s="53">
        <v>5</v>
      </c>
      <c r="I62" s="53">
        <v>0</v>
      </c>
      <c r="J62" s="53">
        <v>4</v>
      </c>
      <c r="K62" s="53">
        <v>1</v>
      </c>
      <c r="L62" s="53">
        <v>5</v>
      </c>
      <c r="M62" s="53">
        <v>0</v>
      </c>
      <c r="N62" s="53">
        <v>0</v>
      </c>
      <c r="O62" s="53">
        <f>((-J62/$E$25)*IMLOG2(J62/$E$25)+(-K62/$E$25)*IMLOG2(K62/$E$25))</f>
        <v>0.72192809488736165</v>
      </c>
      <c r="P62" s="53">
        <v>0</v>
      </c>
      <c r="Q62" s="187">
        <f t="shared" si="1"/>
        <v>0.24064269829578722</v>
      </c>
      <c r="R62" s="188">
        <f t="shared" si="0"/>
        <v>0.75935730170421278</v>
      </c>
      <c r="T62" s="121"/>
      <c r="U62" s="121"/>
      <c r="V62" s="121"/>
    </row>
    <row r="63" spans="3:24">
      <c r="C63" s="53" t="s">
        <v>73</v>
      </c>
      <c r="D63" s="53">
        <v>1</v>
      </c>
      <c r="E63" s="53">
        <v>0</v>
      </c>
      <c r="F63" s="53">
        <v>1</v>
      </c>
      <c r="G63" s="53">
        <v>0</v>
      </c>
      <c r="H63" s="53">
        <v>5</v>
      </c>
      <c r="I63" s="53">
        <v>0</v>
      </c>
      <c r="J63" s="53">
        <v>4</v>
      </c>
      <c r="K63" s="53">
        <v>1</v>
      </c>
      <c r="L63" s="53">
        <v>5</v>
      </c>
      <c r="M63" s="53">
        <v>0</v>
      </c>
      <c r="N63" s="53">
        <v>0</v>
      </c>
      <c r="O63" s="53">
        <f>((-J63/$E$25)*IMLOG2(J63/$E$25)+(-K63/$E$25)*IMLOG2(K63/$E$25))</f>
        <v>0.72192809488736165</v>
      </c>
      <c r="P63" s="53">
        <v>0</v>
      </c>
      <c r="Q63" s="187">
        <f t="shared" si="1"/>
        <v>0.24064269829578722</v>
      </c>
      <c r="R63" s="188">
        <f t="shared" si="0"/>
        <v>0.75935730170421278</v>
      </c>
      <c r="T63" s="121"/>
      <c r="U63" s="143"/>
      <c r="V63" s="121"/>
    </row>
    <row r="64" spans="3:24">
      <c r="C64" s="53" t="s">
        <v>76</v>
      </c>
      <c r="D64" s="53">
        <v>1</v>
      </c>
      <c r="E64" s="53">
        <v>0</v>
      </c>
      <c r="F64" s="53">
        <v>1</v>
      </c>
      <c r="G64" s="53">
        <v>0</v>
      </c>
      <c r="H64" s="53">
        <v>5</v>
      </c>
      <c r="I64" s="53">
        <v>0</v>
      </c>
      <c r="J64" s="53">
        <v>4</v>
      </c>
      <c r="K64" s="53">
        <v>1</v>
      </c>
      <c r="L64" s="53">
        <v>5</v>
      </c>
      <c r="M64" s="53">
        <v>0</v>
      </c>
      <c r="N64" s="53">
        <v>0</v>
      </c>
      <c r="O64" s="53">
        <f>((-J64/$E$25)*IMLOG2(J64/$E$25)+(-K64/$E$25)*IMLOG2(K64/$E$25))</f>
        <v>0.72192809488736165</v>
      </c>
      <c r="P64" s="53">
        <v>0</v>
      </c>
      <c r="Q64" s="187">
        <f t="shared" si="1"/>
        <v>0.24064269829578722</v>
      </c>
      <c r="R64" s="188">
        <f t="shared" si="0"/>
        <v>0.75935730170421278</v>
      </c>
      <c r="T64" s="121"/>
      <c r="U64" s="121"/>
      <c r="V64" s="121"/>
    </row>
    <row r="65" spans="3:22" ht="18" customHeight="1">
      <c r="C65" s="127" t="s">
        <v>109</v>
      </c>
      <c r="D65" s="130">
        <v>1</v>
      </c>
      <c r="E65" s="130">
        <v>0</v>
      </c>
      <c r="F65" s="130">
        <v>0</v>
      </c>
      <c r="G65" s="130">
        <v>1</v>
      </c>
      <c r="H65" s="130">
        <v>5</v>
      </c>
      <c r="I65" s="130">
        <v>0</v>
      </c>
      <c r="J65" s="130">
        <v>5</v>
      </c>
      <c r="K65" s="130">
        <v>0</v>
      </c>
      <c r="L65" s="130">
        <v>4</v>
      </c>
      <c r="M65" s="130">
        <v>1</v>
      </c>
      <c r="N65" s="53">
        <v>0</v>
      </c>
      <c r="O65" s="53">
        <v>0</v>
      </c>
      <c r="P65" s="53">
        <f>((-L65/$E$25)*IMLOG2(L65/$E$25)+(-M65/$E$25)*IMLOG2(M65/$E$25))</f>
        <v>0.72192809488736165</v>
      </c>
      <c r="Q65" s="187">
        <f t="shared" si="1"/>
        <v>0.24064269829578722</v>
      </c>
      <c r="R65" s="188">
        <f t="shared" si="0"/>
        <v>0.75935730170421278</v>
      </c>
      <c r="T65" s="121"/>
      <c r="U65" s="143"/>
      <c r="V65" s="121"/>
    </row>
    <row r="66" spans="3:22">
      <c r="C66" s="127" t="s">
        <v>107</v>
      </c>
      <c r="D66" s="130">
        <v>1</v>
      </c>
      <c r="E66" s="130">
        <v>0</v>
      </c>
      <c r="F66" s="130">
        <v>0</v>
      </c>
      <c r="G66" s="130">
        <v>1</v>
      </c>
      <c r="H66" s="130">
        <v>5</v>
      </c>
      <c r="I66" s="130">
        <v>0</v>
      </c>
      <c r="J66" s="130">
        <v>5</v>
      </c>
      <c r="K66" s="130">
        <v>0</v>
      </c>
      <c r="L66" s="130">
        <v>4</v>
      </c>
      <c r="M66" s="130">
        <v>1</v>
      </c>
      <c r="N66" s="53">
        <v>0</v>
      </c>
      <c r="O66" s="53">
        <v>0</v>
      </c>
      <c r="P66" s="53">
        <f>((-L66/$E$25)*IMLOG2(L66/$E$25)+(-M66/$E$25)*IMLOG2(M66/$E$25))</f>
        <v>0.72192809488736165</v>
      </c>
      <c r="Q66" s="187">
        <f t="shared" si="1"/>
        <v>0.24064269829578722</v>
      </c>
      <c r="R66" s="188">
        <f t="shared" si="0"/>
        <v>0.75935730170421278</v>
      </c>
      <c r="T66" s="121"/>
      <c r="U66" s="143"/>
      <c r="V66" s="121"/>
    </row>
    <row r="67" spans="3:22">
      <c r="C67" s="53" t="s">
        <v>52</v>
      </c>
      <c r="D67" s="53">
        <v>2</v>
      </c>
      <c r="E67" s="53">
        <v>1</v>
      </c>
      <c r="F67" s="53">
        <v>1</v>
      </c>
      <c r="G67" s="53">
        <v>0</v>
      </c>
      <c r="H67" s="53">
        <v>4</v>
      </c>
      <c r="I67" s="53">
        <v>1</v>
      </c>
      <c r="J67" s="53">
        <v>4</v>
      </c>
      <c r="K67" s="53">
        <v>1</v>
      </c>
      <c r="L67" s="53">
        <v>5</v>
      </c>
      <c r="M67" s="53">
        <v>0</v>
      </c>
      <c r="N67" s="53">
        <f>((-I67/$E$25)*IMLOG2(I67/$E$25)+(-H67/$E$25)*IMLOG2(H67/$E$25))</f>
        <v>0.72192809488736165</v>
      </c>
      <c r="O67" s="53">
        <f>((-J67/$E$25)*IMLOG2(J67/$E$25)+(-K67/$E$25)*IMLOG2(K67/$E$25))</f>
        <v>0.72192809488736165</v>
      </c>
      <c r="P67" s="53">
        <v>0</v>
      </c>
      <c r="Q67" s="187">
        <f t="shared" si="1"/>
        <v>0.48128539659157443</v>
      </c>
      <c r="R67" s="188">
        <f t="shared" si="0"/>
        <v>0.51871460340842557</v>
      </c>
      <c r="T67" s="121"/>
      <c r="U67" s="143"/>
      <c r="V67" s="121"/>
    </row>
    <row r="68" spans="3:22">
      <c r="C68" s="127" t="s">
        <v>108</v>
      </c>
      <c r="D68" s="130">
        <v>1</v>
      </c>
      <c r="E68" s="130">
        <v>0</v>
      </c>
      <c r="F68" s="130">
        <v>0</v>
      </c>
      <c r="G68" s="130">
        <v>1</v>
      </c>
      <c r="H68" s="130">
        <v>5</v>
      </c>
      <c r="I68" s="130">
        <v>0</v>
      </c>
      <c r="J68" s="130">
        <v>5</v>
      </c>
      <c r="K68" s="130">
        <v>0</v>
      </c>
      <c r="L68" s="130">
        <v>4</v>
      </c>
      <c r="M68" s="130">
        <v>1</v>
      </c>
      <c r="N68" s="53">
        <v>0</v>
      </c>
      <c r="O68" s="53">
        <v>0</v>
      </c>
      <c r="P68" s="53">
        <f>((-L68/$E$25)*IMLOG2(L68/$E$25)+(-M68/$E$25)*IMLOG2(M68/$E$25))</f>
        <v>0.72192809488736165</v>
      </c>
      <c r="Q68" s="187">
        <f t="shared" si="1"/>
        <v>0.24064269829578722</v>
      </c>
      <c r="R68" s="188">
        <f t="shared" si="0"/>
        <v>0.75935730170421278</v>
      </c>
      <c r="T68" s="121"/>
      <c r="U68" s="143"/>
      <c r="V68" s="121"/>
    </row>
    <row r="69" spans="3:22">
      <c r="C69" s="53" t="s">
        <v>69</v>
      </c>
      <c r="D69" s="53">
        <v>1</v>
      </c>
      <c r="E69" s="53">
        <v>0</v>
      </c>
      <c r="F69" s="53">
        <v>1</v>
      </c>
      <c r="G69" s="53">
        <v>0</v>
      </c>
      <c r="H69" s="53">
        <v>5</v>
      </c>
      <c r="I69" s="53">
        <v>0</v>
      </c>
      <c r="J69" s="53">
        <v>4</v>
      </c>
      <c r="K69" s="53">
        <v>1</v>
      </c>
      <c r="L69" s="53">
        <v>5</v>
      </c>
      <c r="M69" s="53">
        <v>0</v>
      </c>
      <c r="N69" s="53">
        <v>0</v>
      </c>
      <c r="O69" s="53">
        <f>((-J69/$E$25)*IMLOG2(J69/$E$25)+(-K69/$E$25)*IMLOG2(K69/$E$25))</f>
        <v>0.72192809488736165</v>
      </c>
      <c r="P69" s="53">
        <v>0</v>
      </c>
      <c r="Q69" s="187">
        <f t="shared" si="1"/>
        <v>0.24064269829578722</v>
      </c>
      <c r="R69" s="188">
        <f t="shared" si="0"/>
        <v>0.75935730170421278</v>
      </c>
      <c r="T69" s="121"/>
      <c r="U69" s="143"/>
      <c r="V69" s="121"/>
    </row>
    <row r="70" spans="3:22">
      <c r="C70" s="127" t="s">
        <v>97</v>
      </c>
      <c r="D70" s="130">
        <v>1</v>
      </c>
      <c r="E70" s="130">
        <v>0</v>
      </c>
      <c r="F70" s="130">
        <v>0</v>
      </c>
      <c r="G70" s="130">
        <v>1</v>
      </c>
      <c r="H70" s="130">
        <v>5</v>
      </c>
      <c r="I70" s="130">
        <v>0</v>
      </c>
      <c r="J70" s="130">
        <v>5</v>
      </c>
      <c r="K70" s="130">
        <v>0</v>
      </c>
      <c r="L70" s="130">
        <v>4</v>
      </c>
      <c r="M70" s="130">
        <v>1</v>
      </c>
      <c r="N70" s="53">
        <v>0</v>
      </c>
      <c r="O70" s="53">
        <v>0</v>
      </c>
      <c r="P70" s="53">
        <f>((-L70/$E$25)*IMLOG2(L70/$E$25)+(-M70/$E$25)*IMLOG2(M70/$E$25))</f>
        <v>0.72192809488736165</v>
      </c>
      <c r="Q70" s="187">
        <f t="shared" si="1"/>
        <v>0.24064269829578722</v>
      </c>
      <c r="R70" s="188">
        <f t="shared" si="0"/>
        <v>0.75935730170421278</v>
      </c>
      <c r="T70" s="121"/>
      <c r="U70" s="143"/>
      <c r="V70" s="121"/>
    </row>
    <row r="71" spans="3:22">
      <c r="C71" s="53" t="s">
        <v>54</v>
      </c>
      <c r="D71" s="53">
        <v>1</v>
      </c>
      <c r="E71" s="53">
        <v>1</v>
      </c>
      <c r="F71" s="53">
        <v>0</v>
      </c>
      <c r="G71" s="53">
        <v>0</v>
      </c>
      <c r="H71" s="53">
        <v>4</v>
      </c>
      <c r="I71" s="53">
        <v>1</v>
      </c>
      <c r="J71" s="53">
        <v>5</v>
      </c>
      <c r="K71" s="53">
        <v>0</v>
      </c>
      <c r="L71" s="53">
        <v>5</v>
      </c>
      <c r="M71" s="53">
        <v>0</v>
      </c>
      <c r="N71" s="53">
        <f>((-I71/$E$25)*IMLOG2(I71/$E$25)+(-H71/$E$25)*IMLOG2(H71/$E$25))</f>
        <v>0.72192809488736165</v>
      </c>
      <c r="O71" s="53">
        <v>0</v>
      </c>
      <c r="P71" s="53">
        <v>0</v>
      </c>
      <c r="Q71" s="187">
        <f t="shared" si="1"/>
        <v>0.24064269829578722</v>
      </c>
      <c r="R71" s="188">
        <f t="shared" si="0"/>
        <v>0.75935730170421278</v>
      </c>
      <c r="T71" s="121"/>
      <c r="U71" s="143"/>
      <c r="V71" s="121"/>
    </row>
    <row r="72" spans="3:22">
      <c r="C72" s="127" t="s">
        <v>83</v>
      </c>
      <c r="D72" s="124">
        <v>1</v>
      </c>
      <c r="E72" s="130">
        <v>0</v>
      </c>
      <c r="F72" s="130">
        <v>1</v>
      </c>
      <c r="G72" s="130">
        <v>0</v>
      </c>
      <c r="H72" s="130">
        <v>5</v>
      </c>
      <c r="I72" s="130">
        <v>0</v>
      </c>
      <c r="J72" s="130">
        <v>4</v>
      </c>
      <c r="K72" s="130">
        <v>1</v>
      </c>
      <c r="L72" s="130">
        <v>5</v>
      </c>
      <c r="M72" s="130">
        <v>0</v>
      </c>
      <c r="N72" s="53">
        <v>0</v>
      </c>
      <c r="O72" s="53">
        <f>((-J72/$E$25)*IMLOG2(J72/$E$25)+(-K72/$E$25)*IMLOG2(K72/$E$25))</f>
        <v>0.72192809488736165</v>
      </c>
      <c r="P72" s="53">
        <v>0</v>
      </c>
      <c r="Q72" s="187">
        <f t="shared" si="1"/>
        <v>0.24064269829578722</v>
      </c>
      <c r="R72" s="188">
        <f t="shared" si="0"/>
        <v>0.75935730170421278</v>
      </c>
      <c r="T72" s="121"/>
      <c r="U72" s="121"/>
      <c r="V72" s="121"/>
    </row>
    <row r="73" spans="3:22">
      <c r="C73" s="53" t="s">
        <v>79</v>
      </c>
      <c r="D73" s="53">
        <v>1</v>
      </c>
      <c r="E73" s="53">
        <v>0</v>
      </c>
      <c r="F73" s="53">
        <v>1</v>
      </c>
      <c r="G73" s="53">
        <v>0</v>
      </c>
      <c r="H73" s="53">
        <v>5</v>
      </c>
      <c r="I73" s="53">
        <v>0</v>
      </c>
      <c r="J73" s="53">
        <v>4</v>
      </c>
      <c r="K73" s="53">
        <v>1</v>
      </c>
      <c r="L73" s="53">
        <v>5</v>
      </c>
      <c r="M73" s="53">
        <v>0</v>
      </c>
      <c r="N73" s="53">
        <v>0</v>
      </c>
      <c r="O73" s="53">
        <f>((-J73/$E$25)*IMLOG2(J73/$E$25)+(-K73/$E$25)*IMLOG2(K73/$E$25))</f>
        <v>0.72192809488736165</v>
      </c>
      <c r="P73" s="53">
        <v>0</v>
      </c>
      <c r="Q73" s="187">
        <f t="shared" si="1"/>
        <v>0.24064269829578722</v>
      </c>
      <c r="R73" s="188">
        <f t="shared" si="0"/>
        <v>0.75935730170421278</v>
      </c>
      <c r="T73" s="121"/>
      <c r="U73" s="143"/>
      <c r="V73" s="121"/>
    </row>
    <row r="74" spans="3:22">
      <c r="C74" s="53" t="s">
        <v>58</v>
      </c>
      <c r="D74" s="53">
        <v>1</v>
      </c>
      <c r="E74" s="53">
        <v>1</v>
      </c>
      <c r="F74" s="53">
        <v>0</v>
      </c>
      <c r="G74" s="53">
        <v>0</v>
      </c>
      <c r="H74" s="53">
        <v>4</v>
      </c>
      <c r="I74" s="53">
        <v>1</v>
      </c>
      <c r="J74" s="53">
        <v>5</v>
      </c>
      <c r="K74" s="53">
        <v>0</v>
      </c>
      <c r="L74" s="53">
        <v>5</v>
      </c>
      <c r="M74" s="53">
        <v>0</v>
      </c>
      <c r="N74" s="53">
        <f>((-I74/$E$25)*IMLOG2(I74/$E$25)+(-H74/$E$25)*IMLOG2(H74/$E$25))</f>
        <v>0.72192809488736165</v>
      </c>
      <c r="O74" s="53">
        <v>0</v>
      </c>
      <c r="P74" s="53">
        <v>0</v>
      </c>
      <c r="Q74" s="187">
        <f t="shared" si="1"/>
        <v>0.24064269829578722</v>
      </c>
      <c r="R74" s="188">
        <f t="shared" si="0"/>
        <v>0.75935730170421278</v>
      </c>
      <c r="T74" s="121"/>
      <c r="U74" s="121"/>
      <c r="V74" s="121"/>
    </row>
    <row r="75" spans="3:22">
      <c r="C75" s="127" t="s">
        <v>82</v>
      </c>
      <c r="D75" s="124">
        <v>1</v>
      </c>
      <c r="E75" s="130">
        <v>0</v>
      </c>
      <c r="F75" s="130">
        <v>1</v>
      </c>
      <c r="G75" s="130">
        <v>0</v>
      </c>
      <c r="H75" s="130">
        <v>5</v>
      </c>
      <c r="I75" s="130">
        <v>0</v>
      </c>
      <c r="J75" s="130">
        <v>4</v>
      </c>
      <c r="K75" s="130">
        <v>1</v>
      </c>
      <c r="L75" s="130">
        <v>5</v>
      </c>
      <c r="M75" s="130">
        <v>0</v>
      </c>
      <c r="N75" s="53">
        <v>0</v>
      </c>
      <c r="O75" s="53">
        <f>((-J75/$E$25)*IMLOG2(J75/$E$25)+(-K75/$E$25)*IMLOG2(K75/$E$25))</f>
        <v>0.72192809488736165</v>
      </c>
      <c r="P75" s="53">
        <v>0</v>
      </c>
      <c r="Q75" s="187">
        <f t="shared" si="1"/>
        <v>0.24064269829578722</v>
      </c>
      <c r="R75" s="188">
        <f t="shared" si="0"/>
        <v>0.75935730170421278</v>
      </c>
      <c r="T75" s="121"/>
      <c r="U75" s="121"/>
      <c r="V75" s="121"/>
    </row>
    <row r="76" spans="3:22">
      <c r="C76" s="53" t="s">
        <v>65</v>
      </c>
      <c r="D76" s="53">
        <v>1</v>
      </c>
      <c r="E76" s="53">
        <v>1</v>
      </c>
      <c r="F76" s="53">
        <v>0</v>
      </c>
      <c r="G76" s="53">
        <v>0</v>
      </c>
      <c r="H76" s="53">
        <v>4</v>
      </c>
      <c r="I76" s="53">
        <v>1</v>
      </c>
      <c r="J76" s="53">
        <v>5</v>
      </c>
      <c r="K76" s="53">
        <v>0</v>
      </c>
      <c r="L76" s="53">
        <v>5</v>
      </c>
      <c r="M76" s="53">
        <v>0</v>
      </c>
      <c r="N76" s="53">
        <f>((-I76/$E$25)*IMLOG2(I76/$E$25)+(-H76/$E$25)*IMLOG2(H76/$E$25))</f>
        <v>0.72192809488736165</v>
      </c>
      <c r="O76" s="53">
        <v>0</v>
      </c>
      <c r="P76" s="53">
        <v>0</v>
      </c>
      <c r="Q76" s="187">
        <f t="shared" si="1"/>
        <v>0.24064269829578722</v>
      </c>
      <c r="R76" s="188">
        <f t="shared" si="0"/>
        <v>0.75935730170421278</v>
      </c>
      <c r="T76" s="121"/>
      <c r="U76" s="121"/>
      <c r="V76" s="121"/>
    </row>
    <row r="77" spans="3:22">
      <c r="C77" s="127" t="s">
        <v>90</v>
      </c>
      <c r="D77" s="130">
        <v>1</v>
      </c>
      <c r="E77" s="130">
        <v>0</v>
      </c>
      <c r="F77" s="130">
        <v>1</v>
      </c>
      <c r="G77" s="130">
        <v>0</v>
      </c>
      <c r="H77" s="130">
        <v>5</v>
      </c>
      <c r="I77" s="130">
        <v>0</v>
      </c>
      <c r="J77" s="130">
        <v>4</v>
      </c>
      <c r="K77" s="130">
        <v>1</v>
      </c>
      <c r="L77" s="130">
        <v>5</v>
      </c>
      <c r="M77" s="130">
        <v>0</v>
      </c>
      <c r="N77" s="53">
        <v>0</v>
      </c>
      <c r="O77" s="53">
        <f>((-J77/$E$25)*IMLOG2(J77/$E$25)+(-K77/$E$25)*IMLOG2(K77/$E$25))</f>
        <v>0.72192809488736165</v>
      </c>
      <c r="P77" s="53">
        <v>0</v>
      </c>
      <c r="Q77" s="187">
        <f t="shared" si="1"/>
        <v>0.24064269829578722</v>
      </c>
      <c r="R77" s="188">
        <f t="shared" si="0"/>
        <v>0.75935730170421278</v>
      </c>
      <c r="T77" s="121"/>
      <c r="U77" s="143"/>
      <c r="V77" s="121"/>
    </row>
    <row r="78" spans="3:22">
      <c r="C78" s="53" t="s">
        <v>80</v>
      </c>
      <c r="D78" s="53">
        <v>1</v>
      </c>
      <c r="E78" s="53">
        <v>0</v>
      </c>
      <c r="F78" s="53">
        <v>1</v>
      </c>
      <c r="G78" s="53">
        <v>0</v>
      </c>
      <c r="H78" s="53">
        <v>5</v>
      </c>
      <c r="I78" s="53">
        <v>0</v>
      </c>
      <c r="J78" s="53">
        <v>4</v>
      </c>
      <c r="K78" s="53">
        <v>1</v>
      </c>
      <c r="L78" s="53">
        <v>5</v>
      </c>
      <c r="M78" s="53">
        <v>0</v>
      </c>
      <c r="N78" s="53">
        <v>0</v>
      </c>
      <c r="O78" s="53">
        <f>((-J78/$E$25)*IMLOG2(J78/$E$25)+(-K78/$E$25)*IMLOG2(K78/$E$25))</f>
        <v>0.72192809488736165</v>
      </c>
      <c r="P78" s="53">
        <v>0</v>
      </c>
      <c r="Q78" s="187">
        <f t="shared" si="1"/>
        <v>0.24064269829578722</v>
      </c>
      <c r="R78" s="188">
        <f t="shared" si="0"/>
        <v>0.75935730170421278</v>
      </c>
      <c r="T78" s="121"/>
      <c r="U78" s="121"/>
      <c r="V78" s="121"/>
    </row>
    <row r="79" spans="3:22">
      <c r="C79" s="127" t="s">
        <v>85</v>
      </c>
      <c r="D79" s="130">
        <v>1</v>
      </c>
      <c r="E79" s="130">
        <v>0</v>
      </c>
      <c r="F79" s="130">
        <v>1</v>
      </c>
      <c r="G79" s="130">
        <v>0</v>
      </c>
      <c r="H79" s="130">
        <v>5</v>
      </c>
      <c r="I79" s="130">
        <v>0</v>
      </c>
      <c r="J79" s="130">
        <v>4</v>
      </c>
      <c r="K79" s="130">
        <v>1</v>
      </c>
      <c r="L79" s="130">
        <v>5</v>
      </c>
      <c r="M79" s="130">
        <v>0</v>
      </c>
      <c r="N79" s="53">
        <v>0</v>
      </c>
      <c r="O79" s="53">
        <f>((-J79/$E$25)*IMLOG2(J79/$E$25)+(-K79/$E$25)*IMLOG2(K79/$E$25))</f>
        <v>0.72192809488736165</v>
      </c>
      <c r="P79" s="53">
        <v>0</v>
      </c>
      <c r="Q79" s="187">
        <f t="shared" si="1"/>
        <v>0.24064269829578722</v>
      </c>
      <c r="R79" s="188">
        <f t="shared" si="0"/>
        <v>0.75935730170421278</v>
      </c>
      <c r="T79" s="121"/>
      <c r="U79" s="143"/>
      <c r="V79" s="121"/>
    </row>
    <row r="80" spans="3:22">
      <c r="C80" s="127" t="s">
        <v>110</v>
      </c>
      <c r="D80" s="130">
        <v>2</v>
      </c>
      <c r="E80" s="130">
        <v>0</v>
      </c>
      <c r="F80" s="130">
        <v>0</v>
      </c>
      <c r="G80" s="130">
        <v>2</v>
      </c>
      <c r="H80" s="130">
        <v>5</v>
      </c>
      <c r="I80" s="130">
        <v>0</v>
      </c>
      <c r="J80" s="130">
        <v>5</v>
      </c>
      <c r="K80" s="130">
        <v>0</v>
      </c>
      <c r="L80" s="130">
        <v>4</v>
      </c>
      <c r="M80" s="130">
        <v>1</v>
      </c>
      <c r="N80" s="53">
        <v>0</v>
      </c>
      <c r="O80" s="53">
        <v>0</v>
      </c>
      <c r="P80" s="53">
        <f t="shared" ref="P80:P86" si="2">((-L80/$E$25)*IMLOG2(L80/$E$25)+(-M80/$E$25)*IMLOG2(M80/$E$25))</f>
        <v>0.72192809488736165</v>
      </c>
      <c r="Q80" s="187">
        <f t="shared" si="1"/>
        <v>0.24064269829578722</v>
      </c>
      <c r="R80" s="188">
        <f t="shared" si="0"/>
        <v>0.75935730170421278</v>
      </c>
      <c r="T80" s="121"/>
      <c r="U80" s="121"/>
      <c r="V80" s="121"/>
    </row>
    <row r="81" spans="3:35">
      <c r="C81" s="127" t="s">
        <v>93</v>
      </c>
      <c r="D81" s="130">
        <v>1</v>
      </c>
      <c r="E81" s="130">
        <v>0</v>
      </c>
      <c r="F81" s="130">
        <v>0</v>
      </c>
      <c r="G81" s="130">
        <v>1</v>
      </c>
      <c r="H81" s="130">
        <v>5</v>
      </c>
      <c r="I81" s="130">
        <v>0</v>
      </c>
      <c r="J81" s="130">
        <v>5</v>
      </c>
      <c r="K81" s="130">
        <v>0</v>
      </c>
      <c r="L81" s="130">
        <v>4</v>
      </c>
      <c r="M81" s="130">
        <v>1</v>
      </c>
      <c r="N81" s="53">
        <v>0</v>
      </c>
      <c r="O81" s="53">
        <v>0</v>
      </c>
      <c r="P81" s="53">
        <f t="shared" si="2"/>
        <v>0.72192809488736165</v>
      </c>
      <c r="Q81" s="187">
        <f t="shared" si="1"/>
        <v>0.24064269829578722</v>
      </c>
      <c r="R81" s="188">
        <f t="shared" si="0"/>
        <v>0.75935730170421278</v>
      </c>
      <c r="T81" s="121"/>
      <c r="U81" s="121"/>
      <c r="V81" s="121"/>
    </row>
    <row r="82" spans="3:35">
      <c r="C82" s="127" t="s">
        <v>102</v>
      </c>
      <c r="D82" s="130">
        <v>1</v>
      </c>
      <c r="E82" s="130">
        <v>0</v>
      </c>
      <c r="F82" s="130">
        <v>0</v>
      </c>
      <c r="G82" s="130">
        <v>1</v>
      </c>
      <c r="H82" s="130">
        <v>5</v>
      </c>
      <c r="I82" s="130">
        <v>0</v>
      </c>
      <c r="J82" s="130">
        <v>5</v>
      </c>
      <c r="K82" s="130">
        <v>0</v>
      </c>
      <c r="L82" s="130">
        <v>4</v>
      </c>
      <c r="M82" s="130">
        <v>1</v>
      </c>
      <c r="N82" s="53">
        <v>0</v>
      </c>
      <c r="O82" s="53">
        <v>0</v>
      </c>
      <c r="P82" s="53">
        <f t="shared" si="2"/>
        <v>0.72192809488736165</v>
      </c>
      <c r="Q82" s="187">
        <f t="shared" si="1"/>
        <v>0.24064269829578722</v>
      </c>
      <c r="R82" s="188">
        <f t="shared" si="0"/>
        <v>0.75935730170421278</v>
      </c>
      <c r="T82" s="121"/>
      <c r="U82" s="121"/>
      <c r="V82" s="121"/>
      <c r="AD82" s="115"/>
      <c r="AE82" s="115"/>
      <c r="AF82" s="115"/>
      <c r="AG82" s="115"/>
      <c r="AH82" s="115"/>
      <c r="AI82" s="115"/>
    </row>
    <row r="83" spans="3:35">
      <c r="C83" s="127" t="s">
        <v>105</v>
      </c>
      <c r="D83" s="130">
        <v>1</v>
      </c>
      <c r="E83" s="130">
        <v>0</v>
      </c>
      <c r="F83" s="130">
        <v>0</v>
      </c>
      <c r="G83" s="130">
        <v>1</v>
      </c>
      <c r="H83" s="130">
        <v>5</v>
      </c>
      <c r="I83" s="130">
        <v>0</v>
      </c>
      <c r="J83" s="130">
        <v>5</v>
      </c>
      <c r="K83" s="130">
        <v>0</v>
      </c>
      <c r="L83" s="130">
        <v>4</v>
      </c>
      <c r="M83" s="130">
        <v>1</v>
      </c>
      <c r="N83" s="53">
        <v>0</v>
      </c>
      <c r="O83" s="53">
        <v>0</v>
      </c>
      <c r="P83" s="53">
        <f t="shared" si="2"/>
        <v>0.72192809488736165</v>
      </c>
      <c r="Q83" s="187">
        <f t="shared" si="1"/>
        <v>0.24064269829578722</v>
      </c>
      <c r="R83" s="188">
        <f t="shared" si="0"/>
        <v>0.75935730170421278</v>
      </c>
      <c r="T83" s="121"/>
      <c r="U83" s="121"/>
      <c r="V83" s="121"/>
      <c r="AD83" s="121"/>
      <c r="AE83" s="121"/>
      <c r="AF83" s="121"/>
      <c r="AG83" s="121"/>
      <c r="AH83" s="121"/>
      <c r="AI83" s="121"/>
    </row>
    <row r="84" spans="3:35">
      <c r="C84" s="127" t="s">
        <v>98</v>
      </c>
      <c r="D84" s="130">
        <v>1</v>
      </c>
      <c r="E84" s="130">
        <v>0</v>
      </c>
      <c r="F84" s="130">
        <v>0</v>
      </c>
      <c r="G84" s="130">
        <v>1</v>
      </c>
      <c r="H84" s="130">
        <v>5</v>
      </c>
      <c r="I84" s="130">
        <v>0</v>
      </c>
      <c r="J84" s="130">
        <v>5</v>
      </c>
      <c r="K84" s="130">
        <v>0</v>
      </c>
      <c r="L84" s="130">
        <v>4</v>
      </c>
      <c r="M84" s="130">
        <v>1</v>
      </c>
      <c r="N84" s="53">
        <v>0</v>
      </c>
      <c r="O84" s="53">
        <v>0</v>
      </c>
      <c r="P84" s="53">
        <f t="shared" si="2"/>
        <v>0.72192809488736165</v>
      </c>
      <c r="Q84" s="187">
        <f t="shared" si="1"/>
        <v>0.24064269829578722</v>
      </c>
      <c r="R84" s="188">
        <f t="shared" si="0"/>
        <v>0.75935730170421278</v>
      </c>
      <c r="T84" s="121"/>
      <c r="U84" s="143"/>
      <c r="V84" s="121"/>
      <c r="AD84" s="115"/>
      <c r="AE84" s="115"/>
      <c r="AF84" s="115"/>
      <c r="AG84" s="115"/>
      <c r="AH84" s="115"/>
      <c r="AI84" s="115"/>
    </row>
    <row r="85" spans="3:35">
      <c r="C85" s="53" t="s">
        <v>60</v>
      </c>
      <c r="D85" s="53">
        <v>4</v>
      </c>
      <c r="E85" s="53">
        <v>2</v>
      </c>
      <c r="F85" s="53">
        <v>0</v>
      </c>
      <c r="G85" s="53">
        <v>2</v>
      </c>
      <c r="H85" s="53">
        <v>3</v>
      </c>
      <c r="I85" s="53">
        <v>2</v>
      </c>
      <c r="J85" s="53">
        <v>5</v>
      </c>
      <c r="K85" s="53">
        <v>0</v>
      </c>
      <c r="L85" s="53">
        <v>3</v>
      </c>
      <c r="M85" s="53">
        <v>2</v>
      </c>
      <c r="N85" s="53">
        <f>((-I85/$E$25)*IMLOG2(I85/$E$25)+(-H85/$E$25)*IMLOG2(H85/$E$25))</f>
        <v>0.97095059445466747</v>
      </c>
      <c r="O85" s="53">
        <v>0</v>
      </c>
      <c r="P85" s="53">
        <f t="shared" si="2"/>
        <v>0.97095059445466747</v>
      </c>
      <c r="Q85" s="187">
        <f t="shared" si="1"/>
        <v>0.64730039630311165</v>
      </c>
      <c r="R85" s="188">
        <f t="shared" si="0"/>
        <v>0.35269960369688835</v>
      </c>
      <c r="T85" s="121"/>
      <c r="U85" s="121"/>
      <c r="V85" s="121"/>
      <c r="AD85" s="115"/>
      <c r="AE85" s="115"/>
      <c r="AF85" s="115"/>
      <c r="AG85" s="115"/>
      <c r="AH85" s="115"/>
      <c r="AI85" s="115"/>
    </row>
    <row r="86" spans="3:35">
      <c r="C86" s="127" t="s">
        <v>114</v>
      </c>
      <c r="D86" s="130">
        <v>1</v>
      </c>
      <c r="E86" s="130">
        <v>0</v>
      </c>
      <c r="F86" s="130">
        <v>0</v>
      </c>
      <c r="G86" s="130">
        <v>1</v>
      </c>
      <c r="H86" s="130">
        <v>5</v>
      </c>
      <c r="I86" s="130">
        <v>0</v>
      </c>
      <c r="J86" s="130">
        <v>5</v>
      </c>
      <c r="K86" s="130">
        <v>0</v>
      </c>
      <c r="L86" s="130">
        <v>4</v>
      </c>
      <c r="M86" s="130">
        <v>1</v>
      </c>
      <c r="N86" s="53">
        <v>0</v>
      </c>
      <c r="O86" s="53">
        <v>0</v>
      </c>
      <c r="P86" s="53">
        <f t="shared" si="2"/>
        <v>0.72192809488736165</v>
      </c>
      <c r="Q86" s="187">
        <f t="shared" si="1"/>
        <v>0.24064269829578722</v>
      </c>
      <c r="R86" s="188">
        <f t="shared" si="0"/>
        <v>0.75935730170421278</v>
      </c>
      <c r="T86" s="121"/>
      <c r="U86" s="121"/>
      <c r="V86" s="121"/>
      <c r="AD86" s="115"/>
      <c r="AE86" s="115"/>
      <c r="AF86" s="115"/>
      <c r="AG86" s="115"/>
      <c r="AH86" s="115"/>
      <c r="AI86" s="115"/>
    </row>
    <row r="87" spans="3:35">
      <c r="C87" s="53" t="s">
        <v>61</v>
      </c>
      <c r="D87" s="53">
        <v>1</v>
      </c>
      <c r="E87" s="53">
        <v>1</v>
      </c>
      <c r="F87" s="53">
        <v>0</v>
      </c>
      <c r="G87" s="53">
        <v>0</v>
      </c>
      <c r="H87" s="53">
        <v>4</v>
      </c>
      <c r="I87" s="53">
        <v>1</v>
      </c>
      <c r="J87" s="53">
        <v>5</v>
      </c>
      <c r="K87" s="53">
        <v>0</v>
      </c>
      <c r="L87" s="53">
        <v>5</v>
      </c>
      <c r="M87" s="53">
        <v>0</v>
      </c>
      <c r="N87" s="53">
        <f>((-I87/$E$25)*IMLOG2(I87/$E$25)+(-H87/$E$25)*IMLOG2(H87/$E$25))</f>
        <v>0.72192809488736165</v>
      </c>
      <c r="O87" s="53">
        <v>0</v>
      </c>
      <c r="P87" s="53">
        <v>0</v>
      </c>
      <c r="Q87" s="187">
        <f t="shared" si="1"/>
        <v>0.24064269829578722</v>
      </c>
      <c r="R87" s="188">
        <f t="shared" si="0"/>
        <v>0.75935730170421278</v>
      </c>
      <c r="T87" s="121"/>
      <c r="U87" s="121"/>
      <c r="V87" s="121"/>
      <c r="AD87" s="115"/>
      <c r="AE87" s="115"/>
      <c r="AF87" s="115"/>
      <c r="AG87" s="115"/>
      <c r="AH87" s="115"/>
      <c r="AI87" s="115"/>
    </row>
    <row r="88" spans="3:35">
      <c r="C88" s="127" t="s">
        <v>100</v>
      </c>
      <c r="D88" s="130">
        <v>1</v>
      </c>
      <c r="E88" s="130">
        <v>0</v>
      </c>
      <c r="F88" s="130">
        <v>0</v>
      </c>
      <c r="G88" s="130">
        <v>1</v>
      </c>
      <c r="H88" s="130">
        <v>5</v>
      </c>
      <c r="I88" s="130">
        <v>0</v>
      </c>
      <c r="J88" s="130">
        <v>5</v>
      </c>
      <c r="K88" s="130">
        <v>0</v>
      </c>
      <c r="L88" s="130">
        <v>4</v>
      </c>
      <c r="M88" s="130">
        <v>1</v>
      </c>
      <c r="N88" s="53">
        <v>0</v>
      </c>
      <c r="O88" s="53">
        <v>0</v>
      </c>
      <c r="P88" s="53">
        <f>((-L88/$E$25)*IMLOG2(L88/$E$25)+(-M88/$E$25)*IMLOG2(M88/$E$25))</f>
        <v>0.72192809488736165</v>
      </c>
      <c r="Q88" s="187">
        <f t="shared" si="1"/>
        <v>0.24064269829578722</v>
      </c>
      <c r="R88" s="188">
        <f t="shared" si="0"/>
        <v>0.75935730170421278</v>
      </c>
      <c r="T88" s="121"/>
      <c r="U88" s="121"/>
      <c r="V88" s="121"/>
      <c r="AD88" s="115"/>
      <c r="AE88" s="115"/>
      <c r="AF88" s="115"/>
      <c r="AG88" s="115"/>
      <c r="AH88" s="115"/>
      <c r="AI88" s="115"/>
    </row>
    <row r="89" spans="3:35">
      <c r="C89" s="53" t="s">
        <v>67</v>
      </c>
      <c r="D89" s="53">
        <v>1</v>
      </c>
      <c r="E89" s="53">
        <v>1</v>
      </c>
      <c r="F89" s="53">
        <v>0</v>
      </c>
      <c r="G89" s="53">
        <v>0</v>
      </c>
      <c r="H89" s="53">
        <v>4</v>
      </c>
      <c r="I89" s="53">
        <v>1</v>
      </c>
      <c r="J89" s="53">
        <v>5</v>
      </c>
      <c r="K89" s="53">
        <v>0</v>
      </c>
      <c r="L89" s="53">
        <v>5</v>
      </c>
      <c r="M89" s="53">
        <v>0</v>
      </c>
      <c r="N89" s="53">
        <f>((-I89/$E$25)*IMLOG2(I89/$E$25)+(-H89/$E$25)*IMLOG2(H89/$E$25))</f>
        <v>0.72192809488736165</v>
      </c>
      <c r="O89" s="53">
        <v>0</v>
      </c>
      <c r="P89" s="53">
        <v>0</v>
      </c>
      <c r="Q89" s="187">
        <f t="shared" si="1"/>
        <v>0.24064269829578722</v>
      </c>
      <c r="R89" s="188">
        <f t="shared" si="0"/>
        <v>0.75935730170421278</v>
      </c>
      <c r="T89" s="121"/>
      <c r="U89" s="121"/>
      <c r="V89" s="121"/>
      <c r="AD89" s="115"/>
      <c r="AE89" s="115"/>
      <c r="AF89" s="115"/>
      <c r="AG89" s="115"/>
      <c r="AH89" s="115"/>
      <c r="AI89" s="115"/>
    </row>
    <row r="90" spans="3:35">
      <c r="C90" s="53" t="s">
        <v>66</v>
      </c>
      <c r="D90" s="53">
        <v>1</v>
      </c>
      <c r="E90" s="53">
        <v>1</v>
      </c>
      <c r="F90" s="53">
        <v>0</v>
      </c>
      <c r="G90" s="53">
        <v>0</v>
      </c>
      <c r="H90" s="53">
        <v>4</v>
      </c>
      <c r="I90" s="53">
        <v>1</v>
      </c>
      <c r="J90" s="53">
        <v>5</v>
      </c>
      <c r="K90" s="53">
        <v>0</v>
      </c>
      <c r="L90" s="53">
        <v>5</v>
      </c>
      <c r="M90" s="53">
        <v>0</v>
      </c>
      <c r="N90" s="53">
        <f>((-I90/$E$25)*IMLOG2(I90/$E$25)+(-H90/$E$25)*IMLOG2(H90/$E$25))</f>
        <v>0.72192809488736165</v>
      </c>
      <c r="O90" s="53">
        <v>0</v>
      </c>
      <c r="P90" s="53">
        <v>0</v>
      </c>
      <c r="Q90" s="187">
        <f t="shared" ref="Q90:Q95" si="3">(($E$25/$D$25)*N90+($F$25/$D$25)*O90+($F$25/$D$25)*P90)</f>
        <v>0.24064269829578722</v>
      </c>
      <c r="R90" s="188">
        <f t="shared" ref="R90:R95" si="4">1-Q90</f>
        <v>0.75935730170421278</v>
      </c>
      <c r="T90" s="121"/>
      <c r="U90" s="143"/>
      <c r="V90" s="121"/>
      <c r="AD90" s="115"/>
      <c r="AE90" s="115"/>
      <c r="AF90" s="115"/>
      <c r="AG90" s="115"/>
      <c r="AH90" s="115"/>
      <c r="AI90" s="115"/>
    </row>
    <row r="91" spans="3:35">
      <c r="C91" s="53" t="s">
        <v>77</v>
      </c>
      <c r="D91" s="53">
        <v>1</v>
      </c>
      <c r="E91" s="53">
        <v>0</v>
      </c>
      <c r="F91" s="53">
        <v>1</v>
      </c>
      <c r="G91" s="53">
        <v>0</v>
      </c>
      <c r="H91" s="53">
        <v>5</v>
      </c>
      <c r="I91" s="53">
        <v>0</v>
      </c>
      <c r="J91" s="53">
        <v>4</v>
      </c>
      <c r="K91" s="53">
        <v>1</v>
      </c>
      <c r="L91" s="53">
        <v>5</v>
      </c>
      <c r="M91" s="53">
        <v>0</v>
      </c>
      <c r="N91" s="53">
        <v>0</v>
      </c>
      <c r="O91" s="53">
        <f>((-J91/$E$25)*IMLOG2(J91/$E$25)+(-K91/$E$25)*IMLOG2(K91/$E$25))</f>
        <v>0.72192809488736165</v>
      </c>
      <c r="P91" s="53">
        <v>0</v>
      </c>
      <c r="Q91" s="187">
        <f t="shared" si="3"/>
        <v>0.24064269829578722</v>
      </c>
      <c r="R91" s="188">
        <f t="shared" si="4"/>
        <v>0.75935730170421278</v>
      </c>
      <c r="T91" s="121"/>
      <c r="U91" s="121"/>
      <c r="V91" s="121"/>
      <c r="AD91" s="115"/>
      <c r="AE91" s="115"/>
      <c r="AF91" s="115"/>
      <c r="AG91" s="115"/>
      <c r="AH91" s="115"/>
      <c r="AI91" s="115"/>
    </row>
    <row r="92" spans="3:35">
      <c r="C92" s="127" t="s">
        <v>103</v>
      </c>
      <c r="D92" s="130">
        <v>1</v>
      </c>
      <c r="E92" s="130">
        <v>0</v>
      </c>
      <c r="F92" s="130">
        <v>0</v>
      </c>
      <c r="G92" s="130">
        <v>1</v>
      </c>
      <c r="H92" s="130">
        <v>5</v>
      </c>
      <c r="I92" s="130">
        <v>0</v>
      </c>
      <c r="J92" s="130">
        <v>5</v>
      </c>
      <c r="K92" s="130">
        <v>0</v>
      </c>
      <c r="L92" s="130">
        <v>4</v>
      </c>
      <c r="M92" s="130">
        <v>1</v>
      </c>
      <c r="N92" s="53">
        <v>0</v>
      </c>
      <c r="O92" s="53">
        <v>0</v>
      </c>
      <c r="P92" s="53">
        <f>((-L92/$E$25)*IMLOG2(L92/$E$25)+(-M92/$E$25)*IMLOG2(M92/$E$25))</f>
        <v>0.72192809488736165</v>
      </c>
      <c r="Q92" s="187">
        <f t="shared" si="3"/>
        <v>0.24064269829578722</v>
      </c>
      <c r="R92" s="188">
        <f t="shared" si="4"/>
        <v>0.75935730170421278</v>
      </c>
      <c r="T92" s="121"/>
      <c r="U92" s="143"/>
      <c r="V92" s="121"/>
      <c r="AD92" s="115"/>
      <c r="AE92" s="115"/>
      <c r="AF92" s="115"/>
      <c r="AG92" s="115"/>
      <c r="AH92" s="115"/>
      <c r="AI92" s="115"/>
    </row>
    <row r="93" spans="3:35">
      <c r="C93" s="53" t="s">
        <v>49</v>
      </c>
      <c r="D93" s="53">
        <v>1</v>
      </c>
      <c r="E93" s="53">
        <v>1</v>
      </c>
      <c r="F93" s="53">
        <v>0</v>
      </c>
      <c r="G93" s="53">
        <v>0</v>
      </c>
      <c r="H93" s="53">
        <v>4</v>
      </c>
      <c r="I93" s="53">
        <v>1</v>
      </c>
      <c r="J93" s="53">
        <v>5</v>
      </c>
      <c r="K93" s="53">
        <v>0</v>
      </c>
      <c r="L93" s="53">
        <v>5</v>
      </c>
      <c r="M93" s="53">
        <v>0</v>
      </c>
      <c r="N93" s="53">
        <f>((-I93/$E$25)*IMLOG2(I93/$E$25)+(-H93/$E$25)*IMLOG2(H93/$E$25))</f>
        <v>0.72192809488736165</v>
      </c>
      <c r="O93" s="53">
        <v>0</v>
      </c>
      <c r="P93" s="53">
        <v>0</v>
      </c>
      <c r="Q93" s="187">
        <f t="shared" si="3"/>
        <v>0.24064269829578722</v>
      </c>
      <c r="R93" s="188">
        <f t="shared" si="4"/>
        <v>0.75935730170421278</v>
      </c>
      <c r="T93" s="121"/>
      <c r="U93" s="121"/>
      <c r="V93" s="121"/>
      <c r="AD93" s="115"/>
      <c r="AE93" s="115"/>
      <c r="AF93" s="115"/>
      <c r="AG93" s="115"/>
      <c r="AH93" s="115"/>
      <c r="AI93" s="115"/>
    </row>
    <row r="94" spans="3:35">
      <c r="C94" s="127" t="s">
        <v>91</v>
      </c>
      <c r="D94" s="130">
        <v>1</v>
      </c>
      <c r="E94" s="130">
        <v>0</v>
      </c>
      <c r="F94" s="130">
        <v>1</v>
      </c>
      <c r="G94" s="130">
        <v>0</v>
      </c>
      <c r="H94" s="130">
        <v>5</v>
      </c>
      <c r="I94" s="130">
        <v>0</v>
      </c>
      <c r="J94" s="130">
        <v>4</v>
      </c>
      <c r="K94" s="130">
        <v>1</v>
      </c>
      <c r="L94" s="130">
        <v>5</v>
      </c>
      <c r="M94" s="130">
        <v>0</v>
      </c>
      <c r="N94" s="53">
        <v>0</v>
      </c>
      <c r="O94" s="53">
        <f>((-J94/$E$25)*IMLOG2(J94/$E$25)+(-K94/$E$25)*IMLOG2(K94/$E$25))</f>
        <v>0.72192809488736165</v>
      </c>
      <c r="P94" s="53">
        <v>0</v>
      </c>
      <c r="Q94" s="187">
        <f t="shared" si="3"/>
        <v>0.24064269829578722</v>
      </c>
      <c r="R94" s="188">
        <f t="shared" si="4"/>
        <v>0.75935730170421278</v>
      </c>
      <c r="T94" s="121"/>
      <c r="U94" s="121"/>
      <c r="V94" s="121"/>
    </row>
    <row r="95" spans="3:35">
      <c r="C95" s="53" t="s">
        <v>47</v>
      </c>
      <c r="D95" s="53">
        <v>4</v>
      </c>
      <c r="E95" s="53">
        <v>2</v>
      </c>
      <c r="F95" s="53">
        <v>1</v>
      </c>
      <c r="G95" s="53">
        <v>1</v>
      </c>
      <c r="H95" s="53">
        <v>3</v>
      </c>
      <c r="I95" s="53">
        <v>2</v>
      </c>
      <c r="J95" s="53">
        <v>4</v>
      </c>
      <c r="K95" s="53">
        <v>1</v>
      </c>
      <c r="L95" s="53">
        <v>4</v>
      </c>
      <c r="M95" s="53">
        <v>1</v>
      </c>
      <c r="N95" s="53">
        <f>((-I95/$E$25)*IMLOG2(I95/$E$25)+(-H95/$E$25)*IMLOG2(H95/$E$25))</f>
        <v>0.97095059445466747</v>
      </c>
      <c r="O95" s="53">
        <f>((-J95/$E$25)*IMLOG2(J95/$E$25)+(-K95/$E$25)*IMLOG2(K95/$E$25))</f>
        <v>0.72192809488736165</v>
      </c>
      <c r="P95" s="53">
        <f>((-L95/$E$25)*IMLOG2(L95/$E$25)+(-M95/$E$25)*IMLOG2(M95/$E$25))</f>
        <v>0.72192809488736165</v>
      </c>
      <c r="Q95" s="187">
        <f t="shared" si="3"/>
        <v>0.80493559474313026</v>
      </c>
      <c r="R95" s="188">
        <f t="shared" si="4"/>
        <v>0.19506440525686974</v>
      </c>
      <c r="T95" s="121"/>
      <c r="U95" s="121"/>
      <c r="V95" s="121"/>
    </row>
    <row r="96" spans="3:35">
      <c r="C96" s="127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53"/>
      <c r="O96" s="53"/>
      <c r="P96" s="130"/>
      <c r="Q96" s="187"/>
      <c r="R96" s="188"/>
      <c r="T96" s="121"/>
      <c r="U96" s="121"/>
      <c r="V96" s="121"/>
    </row>
    <row r="97" spans="3:22">
      <c r="C97" s="127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53"/>
      <c r="O97" s="53"/>
      <c r="P97" s="130"/>
      <c r="Q97" s="187"/>
      <c r="R97" s="188"/>
      <c r="T97" s="121"/>
      <c r="U97" s="121"/>
      <c r="V97" s="121"/>
    </row>
    <row r="98" spans="3:22">
      <c r="C98" s="127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53"/>
      <c r="O98" s="53"/>
      <c r="P98" s="130"/>
      <c r="Q98" s="187"/>
      <c r="R98" s="188"/>
      <c r="T98" s="121"/>
      <c r="U98" s="143"/>
      <c r="V98" s="121"/>
    </row>
    <row r="99" spans="3:22">
      <c r="C99" s="127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53"/>
      <c r="O99" s="53"/>
      <c r="P99" s="130"/>
      <c r="Q99" s="187"/>
      <c r="R99" s="188"/>
      <c r="T99" s="121"/>
      <c r="U99" s="143"/>
      <c r="V99" s="121"/>
    </row>
    <row r="100" spans="3:22">
      <c r="C100" s="127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53"/>
      <c r="O100" s="53"/>
      <c r="P100" s="130"/>
      <c r="Q100" s="187"/>
      <c r="R100" s="188"/>
      <c r="T100" s="121"/>
      <c r="U100" s="143"/>
      <c r="V100" s="121"/>
    </row>
    <row r="101" spans="3:22">
      <c r="C101" s="127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53"/>
      <c r="O101" s="53"/>
      <c r="P101" s="130"/>
      <c r="Q101" s="187"/>
      <c r="R101" s="188"/>
      <c r="T101" s="121"/>
      <c r="U101" s="143"/>
      <c r="V101" s="121"/>
    </row>
    <row r="102" spans="3:22">
      <c r="C102" s="127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53"/>
      <c r="O102" s="53"/>
      <c r="P102" s="130"/>
      <c r="Q102" s="187"/>
      <c r="R102" s="188"/>
      <c r="T102" s="121"/>
      <c r="U102" s="143"/>
      <c r="V102" s="121"/>
    </row>
    <row r="103" spans="3:22">
      <c r="C103" s="127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53"/>
      <c r="O103" s="53"/>
      <c r="P103" s="130"/>
      <c r="Q103" s="187"/>
      <c r="R103" s="188"/>
      <c r="T103" s="121"/>
      <c r="U103" s="143"/>
      <c r="V103" s="121"/>
    </row>
    <row r="104" spans="3:22">
      <c r="C104" s="127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53"/>
      <c r="O104" s="53"/>
      <c r="P104" s="130"/>
      <c r="Q104" s="187"/>
      <c r="R104" s="188"/>
      <c r="T104" s="121"/>
      <c r="U104" s="143"/>
      <c r="V104" s="121"/>
    </row>
    <row r="105" spans="3:22">
      <c r="C105" s="127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53"/>
      <c r="O105" s="53"/>
      <c r="P105" s="130"/>
      <c r="Q105" s="187"/>
      <c r="R105" s="188"/>
      <c r="T105" s="121"/>
      <c r="U105" s="143"/>
      <c r="V105" s="121"/>
    </row>
    <row r="106" spans="3:22">
      <c r="C106" s="127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53"/>
      <c r="O106" s="53"/>
      <c r="P106" s="130"/>
      <c r="Q106" s="187"/>
      <c r="R106" s="188"/>
      <c r="T106" s="121"/>
      <c r="U106" s="143"/>
      <c r="V106" s="121"/>
    </row>
    <row r="107" spans="3:22">
      <c r="C107" s="127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53"/>
      <c r="O107" s="53"/>
      <c r="P107" s="130"/>
      <c r="Q107" s="187"/>
      <c r="R107" s="188"/>
      <c r="T107" s="121"/>
      <c r="U107" s="143"/>
      <c r="V107" s="121"/>
    </row>
    <row r="108" spans="3:22">
      <c r="C108" s="127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53"/>
      <c r="O108" s="53"/>
      <c r="P108" s="130"/>
      <c r="Q108" s="187"/>
      <c r="R108" s="188"/>
      <c r="T108" s="121"/>
      <c r="U108" s="143"/>
      <c r="V108" s="121"/>
    </row>
    <row r="109" spans="3:22">
      <c r="C109" s="127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53"/>
      <c r="O109" s="53"/>
      <c r="P109" s="130"/>
      <c r="Q109" s="187"/>
      <c r="R109" s="188"/>
      <c r="T109" s="121"/>
      <c r="U109" s="143"/>
      <c r="V109" s="121"/>
    </row>
    <row r="110" spans="3:22">
      <c r="C110" s="127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53"/>
      <c r="O110" s="53"/>
      <c r="P110" s="130"/>
      <c r="Q110" s="187"/>
      <c r="R110" s="188"/>
    </row>
    <row r="111" spans="3:22">
      <c r="I111" s="190"/>
    </row>
    <row r="114" spans="2:4" ht="21">
      <c r="C114" s="145" t="s">
        <v>233</v>
      </c>
      <c r="D114" s="146" t="s">
        <v>234</v>
      </c>
    </row>
    <row r="115" spans="2:4" ht="15.75">
      <c r="B115" s="97" t="s">
        <v>0</v>
      </c>
      <c r="C115" s="98" t="s">
        <v>235</v>
      </c>
      <c r="D115" s="99" t="s">
        <v>3</v>
      </c>
    </row>
    <row r="116" spans="2:4" ht="15.75">
      <c r="B116" s="101" t="s">
        <v>4</v>
      </c>
      <c r="C116" s="102" t="s">
        <v>236</v>
      </c>
      <c r="D116" s="147" t="s">
        <v>6</v>
      </c>
    </row>
    <row r="117" spans="2:4" ht="15.75">
      <c r="B117" s="101" t="s">
        <v>7</v>
      </c>
      <c r="C117" s="105" t="s">
        <v>237</v>
      </c>
      <c r="D117" s="147" t="s">
        <v>6</v>
      </c>
    </row>
    <row r="118" spans="2:4" ht="15.75">
      <c r="B118" s="101" t="s">
        <v>9</v>
      </c>
      <c r="C118" s="105" t="s">
        <v>238</v>
      </c>
      <c r="D118" s="147" t="s">
        <v>6</v>
      </c>
    </row>
    <row r="119" spans="2:4" ht="15.75">
      <c r="B119" s="101" t="s">
        <v>11</v>
      </c>
      <c r="C119" s="105" t="s">
        <v>239</v>
      </c>
      <c r="D119" s="147" t="s">
        <v>6</v>
      </c>
    </row>
    <row r="120" spans="2:4" ht="15.75">
      <c r="B120" s="101" t="s">
        <v>13</v>
      </c>
      <c r="C120" s="105" t="s">
        <v>240</v>
      </c>
      <c r="D120" s="147" t="s">
        <v>6</v>
      </c>
    </row>
    <row r="121" spans="2:4" ht="15.75">
      <c r="B121" s="101" t="s">
        <v>15</v>
      </c>
      <c r="C121" s="105" t="s">
        <v>241</v>
      </c>
      <c r="D121" s="147" t="s">
        <v>17</v>
      </c>
    </row>
    <row r="122" spans="2:4" ht="15.75">
      <c r="B122" s="101" t="s">
        <v>18</v>
      </c>
      <c r="C122" s="105" t="s">
        <v>242</v>
      </c>
      <c r="D122" s="147" t="s">
        <v>17</v>
      </c>
    </row>
    <row r="123" spans="2:4" ht="15.75">
      <c r="B123" s="101" t="s">
        <v>20</v>
      </c>
      <c r="C123" s="105" t="s">
        <v>243</v>
      </c>
      <c r="D123" s="147" t="s">
        <v>17</v>
      </c>
    </row>
    <row r="124" spans="2:4" ht="15.75">
      <c r="B124" s="101" t="s">
        <v>22</v>
      </c>
      <c r="C124" s="105" t="s">
        <v>244</v>
      </c>
      <c r="D124" s="147" t="s">
        <v>17</v>
      </c>
    </row>
    <row r="125" spans="2:4" ht="15.75">
      <c r="B125" s="112" t="s">
        <v>24</v>
      </c>
      <c r="C125" s="105" t="s">
        <v>245</v>
      </c>
      <c r="D125" s="147" t="s">
        <v>17</v>
      </c>
    </row>
    <row r="126" spans="2:4" ht="15.75">
      <c r="B126" s="112" t="s">
        <v>26</v>
      </c>
      <c r="C126" s="105" t="s">
        <v>246</v>
      </c>
      <c r="D126" s="148" t="s">
        <v>28</v>
      </c>
    </row>
    <row r="127" spans="2:4" ht="15.75">
      <c r="B127" s="112" t="s">
        <v>29</v>
      </c>
      <c r="C127" s="105" t="s">
        <v>247</v>
      </c>
      <c r="D127" s="148" t="s">
        <v>28</v>
      </c>
    </row>
    <row r="128" spans="2:4" ht="15.75">
      <c r="B128" s="112" t="s">
        <v>31</v>
      </c>
      <c r="C128" s="105" t="s">
        <v>248</v>
      </c>
      <c r="D128" s="148" t="s">
        <v>28</v>
      </c>
    </row>
    <row r="129" spans="2:42 16384:16384" ht="15.75">
      <c r="B129" s="112" t="s">
        <v>32</v>
      </c>
      <c r="C129" s="105" t="s">
        <v>249</v>
      </c>
      <c r="D129" s="148" t="s">
        <v>28</v>
      </c>
    </row>
    <row r="130" spans="2:42 16384:16384" ht="15.75">
      <c r="B130" s="112" t="s">
        <v>34</v>
      </c>
      <c r="C130" s="105" t="s">
        <v>250</v>
      </c>
      <c r="D130" s="148" t="s">
        <v>28</v>
      </c>
    </row>
    <row r="131" spans="2:42 16384:16384" ht="15.75">
      <c r="B131" s="113"/>
      <c r="C131" s="152"/>
      <c r="D131" s="150"/>
    </row>
    <row r="132" spans="2:42 16384:16384" ht="15.75">
      <c r="B132" s="113"/>
      <c r="C132" s="152"/>
      <c r="D132" s="150"/>
    </row>
    <row r="135" spans="2:42 16384:16384" ht="21" customHeight="1">
      <c r="B135" s="285" t="s">
        <v>251</v>
      </c>
      <c r="C135" s="288" t="s">
        <v>252</v>
      </c>
      <c r="D135" s="191" t="s">
        <v>253</v>
      </c>
      <c r="E135" s="192">
        <v>15</v>
      </c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1"/>
      <c r="AB135" s="121"/>
      <c r="AC135" s="121"/>
      <c r="AD135" s="121"/>
      <c r="AE135" s="121"/>
    </row>
    <row r="136" spans="2:42 16384:16384">
      <c r="B136" s="285"/>
      <c r="C136" s="289"/>
      <c r="D136" s="280" t="s">
        <v>40</v>
      </c>
      <c r="E136" s="281"/>
      <c r="F136" s="281"/>
      <c r="G136" s="281"/>
      <c r="H136" s="281"/>
      <c r="I136" s="281"/>
      <c r="J136" s="281"/>
      <c r="K136" s="281"/>
      <c r="L136" s="281"/>
      <c r="M136" s="281"/>
      <c r="N136" s="194"/>
      <c r="O136" s="280" t="s">
        <v>254</v>
      </c>
      <c r="P136" s="281"/>
      <c r="Q136" s="281"/>
      <c r="R136" s="281"/>
      <c r="S136" s="281"/>
      <c r="T136" s="281"/>
      <c r="U136" s="281"/>
      <c r="V136" s="281"/>
      <c r="W136" s="281"/>
      <c r="X136" s="281"/>
      <c r="Y136" s="282"/>
      <c r="Z136" s="196"/>
      <c r="AA136" s="196"/>
      <c r="AB136" s="196"/>
      <c r="AC136" s="196"/>
      <c r="AD136" s="196"/>
      <c r="AE136" s="196"/>
    </row>
    <row r="137" spans="2:42 16384:16384">
      <c r="B137" s="285"/>
      <c r="C137" s="53" t="s">
        <v>42</v>
      </c>
      <c r="D137" s="53" t="s">
        <v>4</v>
      </c>
      <c r="E137" s="53" t="s">
        <v>7</v>
      </c>
      <c r="F137" s="53" t="s">
        <v>9</v>
      </c>
      <c r="G137" s="53" t="s">
        <v>11</v>
      </c>
      <c r="H137" s="53" t="s">
        <v>13</v>
      </c>
      <c r="I137" s="53" t="s">
        <v>15</v>
      </c>
      <c r="J137" s="53" t="s">
        <v>18</v>
      </c>
      <c r="K137" s="53" t="s">
        <v>20</v>
      </c>
      <c r="L137" s="53" t="s">
        <v>22</v>
      </c>
      <c r="M137" s="53" t="s">
        <v>24</v>
      </c>
      <c r="N137" s="53" t="s">
        <v>26</v>
      </c>
      <c r="O137" s="53" t="s">
        <v>29</v>
      </c>
      <c r="P137" s="53" t="s">
        <v>31</v>
      </c>
      <c r="Q137" s="53" t="s">
        <v>32</v>
      </c>
      <c r="R137" s="53" t="s">
        <v>34</v>
      </c>
      <c r="S137" s="195"/>
      <c r="T137" s="53" t="s">
        <v>255</v>
      </c>
      <c r="U137" s="53" t="s">
        <v>4</v>
      </c>
      <c r="V137" s="53" t="s">
        <v>7</v>
      </c>
      <c r="W137" s="53" t="s">
        <v>9</v>
      </c>
      <c r="X137" s="53" t="s">
        <v>11</v>
      </c>
      <c r="Y137" s="197" t="s">
        <v>13</v>
      </c>
      <c r="Z137" s="53" t="s">
        <v>15</v>
      </c>
      <c r="AA137" s="53" t="s">
        <v>18</v>
      </c>
      <c r="AB137" s="53" t="s">
        <v>20</v>
      </c>
      <c r="AC137" s="53" t="s">
        <v>22</v>
      </c>
      <c r="AD137" s="53" t="s">
        <v>24</v>
      </c>
      <c r="AE137" s="53" t="s">
        <v>26</v>
      </c>
      <c r="AF137" s="53" t="s">
        <v>29</v>
      </c>
      <c r="AG137" s="53" t="s">
        <v>31</v>
      </c>
      <c r="AH137" s="53" t="s">
        <v>32</v>
      </c>
      <c r="AI137" s="53" t="s">
        <v>34</v>
      </c>
      <c r="AJ137" s="121"/>
      <c r="AK137" s="143"/>
      <c r="AL137" s="143"/>
      <c r="AM137" s="143"/>
      <c r="AN137" s="143"/>
      <c r="AO137" s="143"/>
      <c r="AP137" s="143"/>
      <c r="XFD137" s="18"/>
    </row>
    <row r="138" spans="2:42 16384:16384">
      <c r="B138" s="53">
        <v>1</v>
      </c>
      <c r="C138" s="53" t="s">
        <v>53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  <c r="P138" s="53">
        <v>0</v>
      </c>
      <c r="Q138" s="53">
        <v>0</v>
      </c>
      <c r="R138" s="53">
        <v>0</v>
      </c>
      <c r="S138" s="53">
        <f>COUNTIF(D138:R138,"&gt;0")</f>
        <v>1</v>
      </c>
      <c r="T138" s="53">
        <f>1+LOG($E$135/S138)</f>
        <v>2.1760912590556813</v>
      </c>
      <c r="U138" s="53">
        <v>0</v>
      </c>
      <c r="V138" s="54">
        <v>2.17609125905568</v>
      </c>
      <c r="W138" s="53">
        <v>0</v>
      </c>
      <c r="X138" s="53">
        <v>0</v>
      </c>
      <c r="Y138" s="53">
        <v>0</v>
      </c>
      <c r="Z138" s="53">
        <v>0</v>
      </c>
      <c r="AA138" s="53">
        <v>0</v>
      </c>
      <c r="AB138" s="53">
        <v>0</v>
      </c>
      <c r="AC138" s="53">
        <v>0</v>
      </c>
      <c r="AD138" s="53">
        <v>0</v>
      </c>
      <c r="AE138" s="53">
        <v>0</v>
      </c>
      <c r="AF138" s="53">
        <v>0</v>
      </c>
      <c r="AG138" s="53">
        <v>0</v>
      </c>
      <c r="AH138" s="53">
        <v>0</v>
      </c>
      <c r="AI138" s="53">
        <v>0</v>
      </c>
      <c r="AJ138" s="121"/>
      <c r="AK138" s="143"/>
      <c r="AL138" s="143"/>
      <c r="AM138" s="143"/>
      <c r="AN138" s="143"/>
      <c r="AO138" s="143"/>
      <c r="AP138" s="143"/>
      <c r="XFD138" s="18"/>
    </row>
    <row r="139" spans="2:42 16384:16384">
      <c r="B139" s="53">
        <v>2</v>
      </c>
      <c r="C139" s="127" t="s">
        <v>104</v>
      </c>
      <c r="D139" s="53">
        <v>0</v>
      </c>
      <c r="E139" s="53">
        <v>0</v>
      </c>
      <c r="F139" s="53">
        <v>0</v>
      </c>
      <c r="G139" s="53">
        <v>0</v>
      </c>
      <c r="H139" s="53">
        <v>0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  <c r="P139" s="53">
        <v>1</v>
      </c>
      <c r="Q139" s="53">
        <v>0</v>
      </c>
      <c r="R139" s="53">
        <v>0</v>
      </c>
      <c r="S139" s="53">
        <f t="shared" ref="S139:S162" si="5">COUNTIF(D139:R139,"&gt;0")</f>
        <v>1</v>
      </c>
      <c r="T139" s="53">
        <f t="shared" ref="T139:T152" si="6">1+LOG($E$135/S139)</f>
        <v>2.1760912590556813</v>
      </c>
      <c r="U139" s="53">
        <v>0</v>
      </c>
      <c r="V139" s="53">
        <v>0</v>
      </c>
      <c r="W139" s="53">
        <v>0</v>
      </c>
      <c r="X139" s="53">
        <v>0</v>
      </c>
      <c r="Y139" s="53">
        <v>0</v>
      </c>
      <c r="Z139" s="53">
        <v>0</v>
      </c>
      <c r="AA139" s="53">
        <v>0</v>
      </c>
      <c r="AB139" s="53">
        <v>0</v>
      </c>
      <c r="AC139" s="53">
        <v>0</v>
      </c>
      <c r="AD139" s="53">
        <v>0</v>
      </c>
      <c r="AE139" s="53">
        <v>0</v>
      </c>
      <c r="AF139" s="53">
        <v>0</v>
      </c>
      <c r="AG139" s="54">
        <v>2.17609125905568</v>
      </c>
      <c r="AH139" s="53">
        <v>0</v>
      </c>
      <c r="AI139" s="53">
        <v>0</v>
      </c>
      <c r="AJ139" s="121"/>
      <c r="AK139" s="143"/>
      <c r="AL139" s="143"/>
      <c r="AM139" s="143"/>
      <c r="AN139" s="143"/>
      <c r="AO139" s="143"/>
      <c r="AP139" s="143"/>
      <c r="XFD139" s="18"/>
    </row>
    <row r="140" spans="2:42 16384:16384">
      <c r="B140" s="53">
        <v>3</v>
      </c>
      <c r="C140" s="53" t="s">
        <v>45</v>
      </c>
      <c r="D140" s="53">
        <v>1</v>
      </c>
      <c r="E140" s="53">
        <v>0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  <c r="P140" s="53">
        <v>0</v>
      </c>
      <c r="Q140" s="53">
        <v>0</v>
      </c>
      <c r="R140" s="53">
        <v>0</v>
      </c>
      <c r="S140" s="53">
        <f t="shared" si="5"/>
        <v>1</v>
      </c>
      <c r="T140" s="53">
        <f t="shared" si="6"/>
        <v>2.1760912590556813</v>
      </c>
      <c r="U140" s="54">
        <v>2.17609125905568</v>
      </c>
      <c r="V140" s="53">
        <v>0</v>
      </c>
      <c r="W140" s="53">
        <v>0</v>
      </c>
      <c r="X140" s="53">
        <v>0</v>
      </c>
      <c r="Y140" s="53">
        <v>0</v>
      </c>
      <c r="Z140" s="53">
        <v>0</v>
      </c>
      <c r="AA140" s="53">
        <v>0</v>
      </c>
      <c r="AB140" s="53">
        <v>0</v>
      </c>
      <c r="AC140" s="53">
        <v>0</v>
      </c>
      <c r="AD140" s="53">
        <v>0</v>
      </c>
      <c r="AE140" s="53">
        <v>0</v>
      </c>
      <c r="AF140" s="53">
        <v>0</v>
      </c>
      <c r="AG140" s="53">
        <v>0</v>
      </c>
      <c r="AH140" s="53">
        <v>0</v>
      </c>
      <c r="AI140" s="53">
        <v>0</v>
      </c>
      <c r="AJ140" s="121"/>
      <c r="AK140" s="143"/>
      <c r="AL140" s="143"/>
      <c r="AM140" s="143"/>
      <c r="AN140" s="143"/>
      <c r="AO140" s="143"/>
      <c r="AP140" s="143"/>
      <c r="XFD140" s="18"/>
    </row>
    <row r="141" spans="2:42 16384:16384">
      <c r="B141" s="127">
        <v>4</v>
      </c>
      <c r="C141" s="127" t="s">
        <v>106</v>
      </c>
      <c r="D141" s="53">
        <v>0</v>
      </c>
      <c r="E141" s="53">
        <v>0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  <c r="P141" s="53">
        <v>1</v>
      </c>
      <c r="Q141" s="53">
        <v>0</v>
      </c>
      <c r="R141" s="53">
        <v>0</v>
      </c>
      <c r="S141" s="53">
        <f t="shared" si="5"/>
        <v>1</v>
      </c>
      <c r="T141" s="53">
        <f t="shared" si="6"/>
        <v>2.1760912590556813</v>
      </c>
      <c r="U141" s="53">
        <v>0</v>
      </c>
      <c r="V141" s="53">
        <v>0</v>
      </c>
      <c r="W141" s="53">
        <v>0</v>
      </c>
      <c r="X141" s="53">
        <v>0</v>
      </c>
      <c r="Y141" s="53">
        <v>0</v>
      </c>
      <c r="Z141" s="53">
        <v>0</v>
      </c>
      <c r="AA141" s="53">
        <v>0</v>
      </c>
      <c r="AB141" s="53">
        <v>0</v>
      </c>
      <c r="AC141" s="53">
        <v>0</v>
      </c>
      <c r="AD141" s="53">
        <v>0</v>
      </c>
      <c r="AE141" s="53">
        <v>0</v>
      </c>
      <c r="AF141" s="53">
        <v>0</v>
      </c>
      <c r="AG141" s="54">
        <v>2.17609125905568</v>
      </c>
      <c r="AH141" s="53">
        <v>0</v>
      </c>
      <c r="AI141" s="53">
        <v>0</v>
      </c>
      <c r="AJ141" s="121"/>
      <c r="AK141" s="143"/>
      <c r="AL141" s="143"/>
      <c r="AM141" s="143"/>
      <c r="AN141" s="143"/>
      <c r="AO141" s="143"/>
      <c r="AP141" s="143"/>
      <c r="XFD141" s="18"/>
    </row>
    <row r="142" spans="2:42 16384:16384">
      <c r="B142" s="53">
        <v>5</v>
      </c>
      <c r="C142" s="127" t="s">
        <v>89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1</v>
      </c>
      <c r="N142" s="53">
        <v>0</v>
      </c>
      <c r="O142" s="53">
        <v>0</v>
      </c>
      <c r="P142" s="53">
        <v>0</v>
      </c>
      <c r="Q142" s="53">
        <v>0</v>
      </c>
      <c r="R142" s="53">
        <v>0</v>
      </c>
      <c r="S142" s="53">
        <f t="shared" si="5"/>
        <v>1</v>
      </c>
      <c r="T142" s="53">
        <f t="shared" si="6"/>
        <v>2.1760912590556813</v>
      </c>
      <c r="U142" s="53">
        <v>0</v>
      </c>
      <c r="V142" s="53">
        <v>0</v>
      </c>
      <c r="W142" s="53">
        <v>0</v>
      </c>
      <c r="X142" s="53">
        <v>0</v>
      </c>
      <c r="Y142" s="53">
        <v>0</v>
      </c>
      <c r="Z142" s="53">
        <v>0</v>
      </c>
      <c r="AA142" s="53">
        <v>0</v>
      </c>
      <c r="AB142" s="53">
        <v>0</v>
      </c>
      <c r="AC142" s="53">
        <v>0</v>
      </c>
      <c r="AD142" s="54">
        <v>2.17609125905568</v>
      </c>
      <c r="AE142" s="53">
        <v>0</v>
      </c>
      <c r="AF142" s="53">
        <v>0</v>
      </c>
      <c r="AG142" s="53">
        <v>0</v>
      </c>
      <c r="AH142" s="53">
        <v>0</v>
      </c>
      <c r="AI142" s="53">
        <v>0</v>
      </c>
      <c r="AJ142" s="121"/>
      <c r="AK142" s="143"/>
      <c r="AL142" s="143"/>
      <c r="AM142" s="143"/>
      <c r="AN142" s="143"/>
      <c r="AO142" s="143"/>
      <c r="AP142" s="143"/>
      <c r="XFD142" s="18"/>
    </row>
    <row r="143" spans="2:42 16384:16384">
      <c r="B143" s="53">
        <v>6</v>
      </c>
      <c r="C143" s="127" t="s">
        <v>99</v>
      </c>
      <c r="D143" s="53">
        <v>0</v>
      </c>
      <c r="E143" s="53">
        <v>0</v>
      </c>
      <c r="F143" s="53">
        <v>0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1</v>
      </c>
      <c r="P143" s="53">
        <v>0</v>
      </c>
      <c r="Q143" s="53">
        <v>0</v>
      </c>
      <c r="R143" s="53">
        <v>0</v>
      </c>
      <c r="S143" s="53">
        <f t="shared" si="5"/>
        <v>1</v>
      </c>
      <c r="T143" s="53">
        <f t="shared" si="6"/>
        <v>2.1760912590556813</v>
      </c>
      <c r="U143" s="53">
        <v>0</v>
      </c>
      <c r="V143" s="53">
        <v>0</v>
      </c>
      <c r="W143" s="53">
        <v>0</v>
      </c>
      <c r="X143" s="53">
        <v>0</v>
      </c>
      <c r="Y143" s="53">
        <v>0</v>
      </c>
      <c r="Z143" s="53">
        <v>0</v>
      </c>
      <c r="AA143" s="53">
        <v>0</v>
      </c>
      <c r="AB143" s="53">
        <v>0</v>
      </c>
      <c r="AC143" s="53">
        <v>0</v>
      </c>
      <c r="AD143" s="53">
        <v>0</v>
      </c>
      <c r="AE143" s="53">
        <v>0</v>
      </c>
      <c r="AF143" s="54">
        <v>2.17609125905568</v>
      </c>
      <c r="AG143" s="53">
        <v>0</v>
      </c>
      <c r="AH143" s="53">
        <v>0</v>
      </c>
      <c r="AI143" s="53">
        <v>0</v>
      </c>
      <c r="AJ143" s="121"/>
      <c r="AK143" s="143"/>
      <c r="AL143" s="143"/>
      <c r="AM143" s="143"/>
      <c r="AN143" s="143"/>
      <c r="AO143" s="143"/>
      <c r="AP143" s="143"/>
      <c r="XFD143" s="18"/>
    </row>
    <row r="144" spans="2:42 16384:16384">
      <c r="B144" s="53">
        <v>7</v>
      </c>
      <c r="C144" s="53" t="s">
        <v>69</v>
      </c>
      <c r="D144" s="53">
        <v>0</v>
      </c>
      <c r="E144" s="53">
        <v>0</v>
      </c>
      <c r="F144" s="53">
        <v>0</v>
      </c>
      <c r="G144" s="53">
        <v>0</v>
      </c>
      <c r="H144" s="53">
        <v>0</v>
      </c>
      <c r="I144" s="53">
        <v>1</v>
      </c>
      <c r="J144" s="53">
        <v>0</v>
      </c>
      <c r="K144" s="53">
        <v>0</v>
      </c>
      <c r="L144" s="53">
        <v>0</v>
      </c>
      <c r="M144" s="53">
        <v>0</v>
      </c>
      <c r="N144" s="53">
        <v>0</v>
      </c>
      <c r="O144" s="53">
        <v>0</v>
      </c>
      <c r="P144" s="53">
        <v>0</v>
      </c>
      <c r="Q144" s="53">
        <v>0</v>
      </c>
      <c r="R144" s="53">
        <v>0</v>
      </c>
      <c r="S144" s="53">
        <f t="shared" si="5"/>
        <v>1</v>
      </c>
      <c r="T144" s="53">
        <f t="shared" si="6"/>
        <v>2.1760912590556813</v>
      </c>
      <c r="U144" s="53">
        <v>0</v>
      </c>
      <c r="V144" s="53">
        <v>0</v>
      </c>
      <c r="W144" s="53">
        <v>0</v>
      </c>
      <c r="X144" s="53">
        <v>0</v>
      </c>
      <c r="Y144" s="53">
        <v>0</v>
      </c>
      <c r="Z144" s="54">
        <v>2.17609125905568</v>
      </c>
      <c r="AA144" s="53">
        <v>0</v>
      </c>
      <c r="AB144" s="53">
        <v>0</v>
      </c>
      <c r="AC144" s="53">
        <v>0</v>
      </c>
      <c r="AD144" s="53">
        <v>0</v>
      </c>
      <c r="AE144" s="53">
        <v>0</v>
      </c>
      <c r="AF144" s="53">
        <v>0</v>
      </c>
      <c r="AG144" s="53">
        <v>0</v>
      </c>
      <c r="AH144" s="53">
        <v>0</v>
      </c>
      <c r="AI144" s="53">
        <v>0</v>
      </c>
      <c r="AJ144" s="121"/>
      <c r="AK144" s="143"/>
      <c r="AL144" s="143"/>
      <c r="AM144" s="143"/>
      <c r="AN144" s="143"/>
      <c r="AO144" s="143"/>
      <c r="AP144" s="143"/>
      <c r="XFD144" s="18"/>
    </row>
    <row r="145" spans="2:42 16384:16384">
      <c r="B145" s="127">
        <v>8</v>
      </c>
      <c r="C145" s="127" t="s">
        <v>96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1</v>
      </c>
      <c r="O145" s="53">
        <v>0</v>
      </c>
      <c r="P145" s="53">
        <v>0</v>
      </c>
      <c r="Q145" s="53">
        <v>0</v>
      </c>
      <c r="R145" s="53">
        <v>0</v>
      </c>
      <c r="S145" s="53">
        <f t="shared" si="5"/>
        <v>1</v>
      </c>
      <c r="T145" s="53">
        <f t="shared" si="6"/>
        <v>2.1760912590556813</v>
      </c>
      <c r="U145" s="53">
        <v>0</v>
      </c>
      <c r="V145" s="53">
        <v>0</v>
      </c>
      <c r="W145" s="53">
        <v>0</v>
      </c>
      <c r="X145" s="53">
        <v>0</v>
      </c>
      <c r="Y145" s="53">
        <v>0</v>
      </c>
      <c r="Z145" s="53">
        <v>0</v>
      </c>
      <c r="AA145" s="53">
        <v>0</v>
      </c>
      <c r="AB145" s="53">
        <v>0</v>
      </c>
      <c r="AC145" s="53">
        <v>0</v>
      </c>
      <c r="AD145" s="53">
        <v>0</v>
      </c>
      <c r="AE145" s="54">
        <v>2.17609125905568</v>
      </c>
      <c r="AF145" s="53">
        <v>0</v>
      </c>
      <c r="AG145" s="53">
        <v>0</v>
      </c>
      <c r="AH145" s="53">
        <v>0</v>
      </c>
      <c r="AI145" s="53">
        <v>0</v>
      </c>
      <c r="AJ145" s="121"/>
      <c r="AK145" s="143"/>
      <c r="AL145" s="143"/>
      <c r="AM145" s="143"/>
      <c r="AN145" s="143"/>
      <c r="AO145" s="143"/>
      <c r="AP145" s="143"/>
      <c r="XFD145" s="18"/>
    </row>
    <row r="146" spans="2:42 16384:16384">
      <c r="B146" s="53">
        <v>9</v>
      </c>
      <c r="C146" s="127" t="s">
        <v>66</v>
      </c>
      <c r="D146" s="53">
        <v>0</v>
      </c>
      <c r="E146" s="53">
        <v>0</v>
      </c>
      <c r="F146" s="53">
        <v>0</v>
      </c>
      <c r="G146" s="53">
        <v>0</v>
      </c>
      <c r="H146" s="53">
        <v>1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  <c r="P146" s="53">
        <v>0</v>
      </c>
      <c r="Q146" s="53">
        <v>0</v>
      </c>
      <c r="R146" s="53">
        <v>0</v>
      </c>
      <c r="S146" s="53">
        <f t="shared" si="5"/>
        <v>1</v>
      </c>
      <c r="T146" s="53">
        <f t="shared" si="6"/>
        <v>2.1760912590556813</v>
      </c>
      <c r="U146" s="53">
        <v>0</v>
      </c>
      <c r="V146" s="53">
        <v>0</v>
      </c>
      <c r="W146" s="53">
        <v>0</v>
      </c>
      <c r="X146" s="53">
        <v>0</v>
      </c>
      <c r="Y146" s="54">
        <v>2.17609125905568</v>
      </c>
      <c r="Z146" s="53">
        <v>0</v>
      </c>
      <c r="AA146" s="53">
        <v>0</v>
      </c>
      <c r="AB146" s="53">
        <v>0</v>
      </c>
      <c r="AC146" s="53">
        <v>0</v>
      </c>
      <c r="AD146" s="53">
        <v>0</v>
      </c>
      <c r="AE146" s="53">
        <v>0</v>
      </c>
      <c r="AF146" s="53">
        <v>0</v>
      </c>
      <c r="AG146" s="53">
        <v>0</v>
      </c>
      <c r="AH146" s="53">
        <v>0</v>
      </c>
      <c r="AI146" s="53">
        <v>0</v>
      </c>
      <c r="AJ146" s="121"/>
      <c r="AK146" s="143"/>
      <c r="AL146" s="143"/>
      <c r="AM146" s="143"/>
      <c r="AN146" s="143"/>
      <c r="AO146" s="143"/>
      <c r="AP146" s="143"/>
      <c r="XFD146" s="18"/>
    </row>
    <row r="147" spans="2:42 16384:16384">
      <c r="B147" s="53">
        <v>10</v>
      </c>
      <c r="C147" s="53" t="s">
        <v>74</v>
      </c>
      <c r="D147" s="53">
        <v>0</v>
      </c>
      <c r="E147" s="53">
        <v>0</v>
      </c>
      <c r="F147" s="53">
        <v>0</v>
      </c>
      <c r="G147" s="53">
        <v>0</v>
      </c>
      <c r="H147" s="53">
        <v>0</v>
      </c>
      <c r="I147" s="53">
        <v>0</v>
      </c>
      <c r="J147" s="53">
        <v>1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  <c r="P147" s="53">
        <v>0</v>
      </c>
      <c r="Q147" s="53">
        <v>0</v>
      </c>
      <c r="R147" s="53">
        <v>0</v>
      </c>
      <c r="S147" s="53">
        <f t="shared" si="5"/>
        <v>1</v>
      </c>
      <c r="T147" s="53">
        <f t="shared" si="6"/>
        <v>2.1760912590556813</v>
      </c>
      <c r="U147" s="53">
        <v>0</v>
      </c>
      <c r="V147" s="53">
        <v>0</v>
      </c>
      <c r="W147" s="53">
        <v>0</v>
      </c>
      <c r="X147" s="53">
        <v>0</v>
      </c>
      <c r="Y147" s="53">
        <v>0</v>
      </c>
      <c r="Z147" s="53">
        <v>0</v>
      </c>
      <c r="AA147" s="54">
        <v>2.17609125905568</v>
      </c>
      <c r="AB147" s="53">
        <v>0</v>
      </c>
      <c r="AC147" s="53">
        <v>0</v>
      </c>
      <c r="AD147" s="53">
        <v>0</v>
      </c>
      <c r="AE147" s="53">
        <v>0</v>
      </c>
      <c r="AF147" s="53">
        <v>0</v>
      </c>
      <c r="AG147" s="53">
        <v>0</v>
      </c>
      <c r="AH147" s="53">
        <v>0</v>
      </c>
      <c r="AI147" s="53">
        <v>0</v>
      </c>
      <c r="AJ147" s="121"/>
      <c r="AK147" s="143"/>
      <c r="AL147" s="143"/>
      <c r="AM147" s="143"/>
      <c r="AN147" s="143"/>
      <c r="AO147" s="143"/>
      <c r="AP147" s="143"/>
      <c r="XFD147" s="18"/>
    </row>
    <row r="148" spans="2:42 16384:16384">
      <c r="B148" s="127">
        <v>11</v>
      </c>
      <c r="C148" s="53" t="s">
        <v>64</v>
      </c>
      <c r="D148" s="53">
        <v>0</v>
      </c>
      <c r="E148" s="53">
        <v>0</v>
      </c>
      <c r="F148" s="53">
        <v>0</v>
      </c>
      <c r="G148" s="53">
        <v>1</v>
      </c>
      <c r="H148" s="53">
        <v>0</v>
      </c>
      <c r="I148" s="53">
        <v>0</v>
      </c>
      <c r="J148" s="53">
        <v>0</v>
      </c>
      <c r="K148" s="53">
        <v>0</v>
      </c>
      <c r="L148" s="53">
        <v>0</v>
      </c>
      <c r="M148" s="53">
        <v>0</v>
      </c>
      <c r="N148" s="53">
        <v>0</v>
      </c>
      <c r="O148" s="53">
        <v>0</v>
      </c>
      <c r="P148" s="53">
        <v>0</v>
      </c>
      <c r="Q148" s="53">
        <v>0</v>
      </c>
      <c r="R148" s="53">
        <v>0</v>
      </c>
      <c r="S148" s="53">
        <f t="shared" si="5"/>
        <v>1</v>
      </c>
      <c r="T148" s="53">
        <f t="shared" si="6"/>
        <v>2.1760912590556813</v>
      </c>
      <c r="U148" s="53">
        <v>0</v>
      </c>
      <c r="V148" s="53">
        <v>0</v>
      </c>
      <c r="W148" s="53">
        <v>0</v>
      </c>
      <c r="X148" s="54">
        <v>2.17609125905568</v>
      </c>
      <c r="Y148" s="53">
        <v>0</v>
      </c>
      <c r="Z148" s="53">
        <v>0</v>
      </c>
      <c r="AA148" s="53">
        <v>0</v>
      </c>
      <c r="AB148" s="53">
        <v>0</v>
      </c>
      <c r="AC148" s="53">
        <v>0</v>
      </c>
      <c r="AD148" s="53">
        <v>0</v>
      </c>
      <c r="AE148" s="53">
        <v>0</v>
      </c>
      <c r="AF148" s="53">
        <v>0</v>
      </c>
      <c r="AG148" s="53">
        <v>0</v>
      </c>
      <c r="AH148" s="53">
        <v>0</v>
      </c>
      <c r="AI148" s="53">
        <v>0</v>
      </c>
      <c r="AJ148" s="121"/>
      <c r="AK148" s="115"/>
      <c r="AL148" s="115"/>
      <c r="AM148" s="115"/>
      <c r="AN148" s="115"/>
      <c r="AO148" s="115"/>
      <c r="AP148" s="115"/>
      <c r="XFD148" s="18"/>
    </row>
    <row r="149" spans="2:42 16384:16384">
      <c r="B149" s="127">
        <v>12</v>
      </c>
      <c r="C149" s="127" t="s">
        <v>231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1</v>
      </c>
      <c r="P149" s="53">
        <v>0</v>
      </c>
      <c r="Q149" s="53">
        <v>0</v>
      </c>
      <c r="R149" s="53">
        <v>1</v>
      </c>
      <c r="S149" s="53">
        <f t="shared" si="5"/>
        <v>2</v>
      </c>
      <c r="T149" s="53">
        <f t="shared" si="6"/>
        <v>1.8750612633917001</v>
      </c>
      <c r="U149" s="53">
        <v>0</v>
      </c>
      <c r="V149" s="53">
        <v>0</v>
      </c>
      <c r="W149" s="53">
        <v>0</v>
      </c>
      <c r="X149" s="53">
        <v>0</v>
      </c>
      <c r="Y149" s="53">
        <v>0</v>
      </c>
      <c r="Z149" s="53">
        <v>0</v>
      </c>
      <c r="AA149" s="53">
        <v>0</v>
      </c>
      <c r="AB149" s="53">
        <v>0</v>
      </c>
      <c r="AC149" s="53">
        <v>0</v>
      </c>
      <c r="AD149" s="53">
        <v>0</v>
      </c>
      <c r="AE149" s="53">
        <v>0</v>
      </c>
      <c r="AF149" s="54">
        <v>1.8750612633917001</v>
      </c>
      <c r="AG149" s="53">
        <v>0</v>
      </c>
      <c r="AH149" s="53">
        <v>0</v>
      </c>
      <c r="AI149" s="54">
        <v>1.8750612633917001</v>
      </c>
      <c r="AJ149" s="121"/>
      <c r="AK149" s="115"/>
      <c r="AL149" s="115"/>
      <c r="AM149" s="115"/>
      <c r="AN149" s="115"/>
      <c r="AO149" s="115"/>
      <c r="AP149" s="115"/>
      <c r="XFD149" s="18"/>
    </row>
    <row r="150" spans="2:42 16384:16384">
      <c r="B150" s="127">
        <v>13</v>
      </c>
      <c r="C150" s="127" t="s">
        <v>86</v>
      </c>
      <c r="D150" s="53">
        <v>0</v>
      </c>
      <c r="E150" s="53">
        <v>0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1</v>
      </c>
      <c r="M150" s="53">
        <v>0</v>
      </c>
      <c r="N150" s="53">
        <v>0</v>
      </c>
      <c r="O150" s="53">
        <v>0</v>
      </c>
      <c r="P150" s="53">
        <v>0</v>
      </c>
      <c r="Q150" s="53">
        <v>0</v>
      </c>
      <c r="R150" s="53">
        <v>0</v>
      </c>
      <c r="S150" s="53">
        <f t="shared" si="5"/>
        <v>1</v>
      </c>
      <c r="T150" s="53">
        <f t="shared" si="6"/>
        <v>2.1760912590556813</v>
      </c>
      <c r="U150" s="53">
        <v>0</v>
      </c>
      <c r="V150" s="53">
        <v>0</v>
      </c>
      <c r="W150" s="53">
        <v>0</v>
      </c>
      <c r="X150" s="53">
        <v>0</v>
      </c>
      <c r="Y150" s="53">
        <v>0</v>
      </c>
      <c r="Z150" s="53">
        <v>0</v>
      </c>
      <c r="AA150" s="53">
        <v>0</v>
      </c>
      <c r="AB150" s="53">
        <v>0</v>
      </c>
      <c r="AC150" s="54">
        <v>2.17609125905568</v>
      </c>
      <c r="AD150" s="53">
        <v>0</v>
      </c>
      <c r="AE150" s="53">
        <v>0</v>
      </c>
      <c r="AF150" s="53">
        <v>0</v>
      </c>
      <c r="AG150" s="53">
        <v>0</v>
      </c>
      <c r="AH150" s="53">
        <v>0</v>
      </c>
      <c r="AI150" s="53">
        <v>0</v>
      </c>
      <c r="AJ150" s="121"/>
      <c r="AK150" s="115"/>
      <c r="AL150" s="115"/>
      <c r="AM150" s="115"/>
      <c r="AN150" s="115"/>
      <c r="AO150" s="115"/>
      <c r="AP150" s="115"/>
      <c r="XFD150" s="18"/>
    </row>
    <row r="151" spans="2:42 16384:16384">
      <c r="B151" s="127">
        <v>14</v>
      </c>
      <c r="C151" s="53" t="s">
        <v>81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1</v>
      </c>
      <c r="M151" s="53">
        <v>0</v>
      </c>
      <c r="N151" s="53">
        <v>0</v>
      </c>
      <c r="O151" s="53">
        <v>0</v>
      </c>
      <c r="P151" s="53">
        <v>0</v>
      </c>
      <c r="Q151" s="53">
        <v>0</v>
      </c>
      <c r="R151" s="53">
        <v>0</v>
      </c>
      <c r="S151" s="53">
        <f t="shared" si="5"/>
        <v>1</v>
      </c>
      <c r="T151" s="53">
        <f t="shared" si="6"/>
        <v>2.1760912590556813</v>
      </c>
      <c r="U151" s="53">
        <v>0</v>
      </c>
      <c r="V151" s="53">
        <v>0</v>
      </c>
      <c r="W151" s="53">
        <v>0</v>
      </c>
      <c r="X151" s="53">
        <v>0</v>
      </c>
      <c r="Y151" s="53">
        <v>0</v>
      </c>
      <c r="Z151" s="53">
        <v>0</v>
      </c>
      <c r="AA151" s="53">
        <v>0</v>
      </c>
      <c r="AB151" s="53">
        <v>0</v>
      </c>
      <c r="AC151" s="54">
        <v>2.17609125905568</v>
      </c>
      <c r="AD151" s="53">
        <v>0</v>
      </c>
      <c r="AE151" s="53">
        <v>0</v>
      </c>
      <c r="AF151" s="53">
        <v>0</v>
      </c>
      <c r="AG151" s="53">
        <v>0</v>
      </c>
      <c r="AH151" s="53">
        <v>0</v>
      </c>
      <c r="AI151" s="53">
        <v>0</v>
      </c>
      <c r="AJ151" s="121"/>
      <c r="AK151" s="115"/>
      <c r="AL151" s="115"/>
      <c r="AM151" s="115"/>
      <c r="AN151" s="115"/>
      <c r="AO151" s="115"/>
      <c r="AP151" s="115"/>
      <c r="XFD151" s="18"/>
    </row>
    <row r="152" spans="2:42 16384:16384">
      <c r="B152" s="127">
        <v>15</v>
      </c>
      <c r="C152" s="53" t="s">
        <v>107</v>
      </c>
      <c r="D152" s="53">
        <v>0</v>
      </c>
      <c r="E152" s="53">
        <v>0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  <c r="P152" s="53">
        <v>0</v>
      </c>
      <c r="Q152" s="53">
        <v>1</v>
      </c>
      <c r="R152" s="53">
        <v>0</v>
      </c>
      <c r="S152" s="53">
        <f t="shared" si="5"/>
        <v>1</v>
      </c>
      <c r="T152" s="53">
        <f t="shared" si="6"/>
        <v>2.1760912590556813</v>
      </c>
      <c r="U152" s="53">
        <v>0</v>
      </c>
      <c r="V152" s="53">
        <v>0</v>
      </c>
      <c r="W152" s="53">
        <v>0</v>
      </c>
      <c r="X152" s="53">
        <v>0</v>
      </c>
      <c r="Y152" s="53">
        <v>0</v>
      </c>
      <c r="Z152" s="53">
        <v>0</v>
      </c>
      <c r="AA152" s="53">
        <v>0</v>
      </c>
      <c r="AB152" s="53">
        <v>0</v>
      </c>
      <c r="AC152" s="53">
        <v>0</v>
      </c>
      <c r="AD152" s="53">
        <v>0</v>
      </c>
      <c r="AE152" s="53">
        <v>0</v>
      </c>
      <c r="AF152" s="53">
        <v>0</v>
      </c>
      <c r="AG152" s="53">
        <v>0</v>
      </c>
      <c r="AH152" s="54">
        <v>2.17609125905568</v>
      </c>
      <c r="AI152" s="53">
        <v>0</v>
      </c>
      <c r="AJ152" s="121"/>
      <c r="AK152" s="115"/>
      <c r="AL152" s="115"/>
      <c r="AM152" s="115"/>
      <c r="AN152" s="115"/>
      <c r="AO152" s="115"/>
      <c r="AP152" s="115"/>
      <c r="XFD152" s="18"/>
    </row>
    <row r="153" spans="2:42 16384:16384">
      <c r="B153" s="127">
        <v>16</v>
      </c>
      <c r="C153" s="193" t="s">
        <v>112</v>
      </c>
      <c r="D153" s="53">
        <v>0</v>
      </c>
      <c r="E153" s="53">
        <v>0</v>
      </c>
      <c r="F153" s="53">
        <v>0</v>
      </c>
      <c r="G153" s="53">
        <v>0</v>
      </c>
      <c r="H153" s="53">
        <v>0</v>
      </c>
      <c r="I153" s="53">
        <v>0</v>
      </c>
      <c r="J153" s="53">
        <v>0</v>
      </c>
      <c r="K153" s="53">
        <v>0</v>
      </c>
      <c r="L153" s="53">
        <v>0</v>
      </c>
      <c r="M153" s="53">
        <v>0</v>
      </c>
      <c r="N153" s="53">
        <v>0</v>
      </c>
      <c r="O153" s="53">
        <v>0</v>
      </c>
      <c r="P153" s="53">
        <v>0</v>
      </c>
      <c r="Q153" s="53">
        <v>0</v>
      </c>
      <c r="R153" s="53">
        <v>1</v>
      </c>
      <c r="S153" s="53">
        <f t="shared" si="5"/>
        <v>1</v>
      </c>
      <c r="T153" s="53">
        <f t="shared" ref="T153:T162" si="7">1+LOG($E$135/S153)</f>
        <v>2.1760912590556813</v>
      </c>
      <c r="U153" s="53">
        <v>0</v>
      </c>
      <c r="V153" s="53">
        <v>0</v>
      </c>
      <c r="W153" s="53">
        <v>0</v>
      </c>
      <c r="X153" s="53">
        <v>0</v>
      </c>
      <c r="Y153" s="53">
        <v>0</v>
      </c>
      <c r="Z153" s="53">
        <v>0</v>
      </c>
      <c r="AA153" s="53">
        <v>0</v>
      </c>
      <c r="AB153" s="53">
        <v>0</v>
      </c>
      <c r="AC153" s="53">
        <v>0</v>
      </c>
      <c r="AD153" s="53">
        <v>0</v>
      </c>
      <c r="AE153" s="53">
        <v>0</v>
      </c>
      <c r="AF153" s="53">
        <v>0</v>
      </c>
      <c r="AG153" s="53">
        <v>0</v>
      </c>
      <c r="AH153" s="53">
        <v>0</v>
      </c>
      <c r="AI153" s="54">
        <v>2.17609125905568</v>
      </c>
      <c r="AJ153" s="115"/>
      <c r="AK153" s="115"/>
      <c r="AL153" s="115"/>
      <c r="AM153" s="115"/>
      <c r="AN153" s="115"/>
      <c r="AO153" s="115"/>
      <c r="AP153" s="115"/>
      <c r="XFD153" s="18"/>
    </row>
    <row r="154" spans="2:42 16384:16384">
      <c r="B154" s="127">
        <v>17</v>
      </c>
      <c r="C154" s="188" t="s">
        <v>73</v>
      </c>
      <c r="D154" s="53">
        <v>0</v>
      </c>
      <c r="E154" s="53">
        <v>0</v>
      </c>
      <c r="F154" s="53">
        <v>0</v>
      </c>
      <c r="G154" s="53">
        <v>0</v>
      </c>
      <c r="H154" s="53">
        <v>0</v>
      </c>
      <c r="I154" s="53">
        <v>0</v>
      </c>
      <c r="J154" s="53">
        <v>1</v>
      </c>
      <c r="K154" s="53">
        <v>0</v>
      </c>
      <c r="L154" s="53">
        <v>0</v>
      </c>
      <c r="M154" s="53">
        <v>0</v>
      </c>
      <c r="N154" s="53">
        <v>0</v>
      </c>
      <c r="O154" s="53">
        <v>0</v>
      </c>
      <c r="P154" s="53">
        <v>0</v>
      </c>
      <c r="Q154" s="53">
        <v>0</v>
      </c>
      <c r="R154" s="53">
        <v>0</v>
      </c>
      <c r="S154" s="53">
        <f t="shared" si="5"/>
        <v>1</v>
      </c>
      <c r="T154" s="53">
        <f t="shared" si="7"/>
        <v>2.1760912590556813</v>
      </c>
      <c r="U154" s="53">
        <v>0</v>
      </c>
      <c r="V154" s="53">
        <v>0</v>
      </c>
      <c r="W154" s="53">
        <v>0</v>
      </c>
      <c r="X154" s="53">
        <v>0</v>
      </c>
      <c r="Y154" s="53">
        <v>0</v>
      </c>
      <c r="Z154" s="53">
        <v>0</v>
      </c>
      <c r="AA154" s="54">
        <v>2.17609125905568</v>
      </c>
      <c r="AB154" s="53">
        <v>0</v>
      </c>
      <c r="AC154" s="53">
        <v>0</v>
      </c>
      <c r="AD154" s="53">
        <v>0</v>
      </c>
      <c r="AE154" s="53">
        <v>0</v>
      </c>
      <c r="AF154" s="53">
        <v>0</v>
      </c>
      <c r="AG154" s="53">
        <v>0</v>
      </c>
      <c r="AH154" s="53">
        <v>0</v>
      </c>
      <c r="AI154" s="53">
        <v>0</v>
      </c>
      <c r="AJ154" s="115"/>
      <c r="AK154" s="115"/>
      <c r="AL154" s="115"/>
      <c r="AM154" s="115"/>
      <c r="AN154" s="115"/>
      <c r="AO154" s="115"/>
      <c r="AP154" s="115"/>
      <c r="XFD154" s="18"/>
    </row>
    <row r="155" spans="2:42 16384:16384">
      <c r="B155" s="127">
        <v>18</v>
      </c>
      <c r="C155" s="188" t="s">
        <v>54</v>
      </c>
      <c r="D155" s="53">
        <v>0</v>
      </c>
      <c r="E155" s="53">
        <v>1</v>
      </c>
      <c r="F155" s="53">
        <v>0</v>
      </c>
      <c r="G155" s="53">
        <v>0</v>
      </c>
      <c r="H155" s="53">
        <v>0</v>
      </c>
      <c r="I155" s="53">
        <v>0</v>
      </c>
      <c r="J155" s="53">
        <v>0</v>
      </c>
      <c r="K155" s="53">
        <v>0</v>
      </c>
      <c r="L155" s="53">
        <v>0</v>
      </c>
      <c r="M155" s="53">
        <v>0</v>
      </c>
      <c r="N155" s="53">
        <v>0</v>
      </c>
      <c r="O155" s="53">
        <v>0</v>
      </c>
      <c r="P155" s="53">
        <v>0</v>
      </c>
      <c r="Q155" s="53">
        <v>0</v>
      </c>
      <c r="R155" s="53">
        <v>0</v>
      </c>
      <c r="S155" s="53">
        <f t="shared" si="5"/>
        <v>1</v>
      </c>
      <c r="T155" s="53">
        <f t="shared" si="7"/>
        <v>2.1760912590556813</v>
      </c>
      <c r="U155" s="53">
        <v>0</v>
      </c>
      <c r="V155" s="54">
        <v>2.17609125905568</v>
      </c>
      <c r="W155" s="53">
        <v>0</v>
      </c>
      <c r="X155" s="53">
        <v>0</v>
      </c>
      <c r="Y155" s="53">
        <v>0</v>
      </c>
      <c r="Z155" s="53">
        <v>0</v>
      </c>
      <c r="AA155" s="53">
        <v>0</v>
      </c>
      <c r="AB155" s="53">
        <v>0</v>
      </c>
      <c r="AC155" s="53">
        <v>0</v>
      </c>
      <c r="AD155" s="53">
        <v>0</v>
      </c>
      <c r="AE155" s="53">
        <v>0</v>
      </c>
      <c r="AF155" s="53">
        <v>0</v>
      </c>
      <c r="AG155" s="53">
        <v>0</v>
      </c>
      <c r="AH155" s="53">
        <v>0</v>
      </c>
      <c r="AI155" s="53">
        <v>0</v>
      </c>
      <c r="AJ155" s="115"/>
      <c r="AK155" s="115"/>
      <c r="AL155" s="115"/>
      <c r="AM155" s="115"/>
      <c r="AN155" s="115"/>
      <c r="AO155" s="115"/>
      <c r="AP155" s="115"/>
      <c r="XFD155" s="18"/>
    </row>
    <row r="156" spans="2:42 16384:16384">
      <c r="B156" s="127">
        <v>19</v>
      </c>
      <c r="C156" s="193" t="s">
        <v>83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1</v>
      </c>
      <c r="M156" s="53">
        <v>0</v>
      </c>
      <c r="N156" s="53">
        <v>0</v>
      </c>
      <c r="O156" s="53">
        <v>0</v>
      </c>
      <c r="P156" s="53">
        <v>0</v>
      </c>
      <c r="Q156" s="53">
        <v>0</v>
      </c>
      <c r="R156" s="53">
        <v>0</v>
      </c>
      <c r="S156" s="53">
        <f t="shared" si="5"/>
        <v>1</v>
      </c>
      <c r="T156" s="53">
        <f t="shared" si="7"/>
        <v>2.1760912590556813</v>
      </c>
      <c r="U156" s="53">
        <v>0</v>
      </c>
      <c r="V156" s="53">
        <v>0</v>
      </c>
      <c r="W156" s="53">
        <v>0</v>
      </c>
      <c r="X156" s="53">
        <v>0</v>
      </c>
      <c r="Y156" s="53">
        <v>0</v>
      </c>
      <c r="Z156" s="53">
        <v>0</v>
      </c>
      <c r="AA156" s="53">
        <v>0</v>
      </c>
      <c r="AB156" s="53">
        <v>0</v>
      </c>
      <c r="AC156" s="54">
        <v>2.17609125905568</v>
      </c>
      <c r="AD156" s="53">
        <v>0</v>
      </c>
      <c r="AE156" s="53">
        <v>0</v>
      </c>
      <c r="AF156" s="53">
        <v>0</v>
      </c>
      <c r="AG156" s="53">
        <v>0</v>
      </c>
      <c r="AH156" s="53">
        <v>0</v>
      </c>
      <c r="AI156" s="53">
        <v>0</v>
      </c>
      <c r="AJ156" s="115"/>
      <c r="AK156" s="115"/>
      <c r="AL156" s="115"/>
      <c r="AM156" s="115"/>
      <c r="AN156" s="115"/>
      <c r="AO156" s="115"/>
      <c r="AP156" s="115"/>
      <c r="XFD156" s="18"/>
    </row>
    <row r="157" spans="2:42 16384:16384">
      <c r="B157" s="127">
        <v>20</v>
      </c>
      <c r="C157" s="193" t="s">
        <v>82</v>
      </c>
      <c r="D157" s="53">
        <v>0</v>
      </c>
      <c r="E157" s="53">
        <v>0</v>
      </c>
      <c r="F157" s="53">
        <v>0</v>
      </c>
      <c r="G157" s="53">
        <v>0</v>
      </c>
      <c r="H157" s="53">
        <v>0</v>
      </c>
      <c r="I157" s="53">
        <v>0</v>
      </c>
      <c r="J157" s="53">
        <v>0</v>
      </c>
      <c r="K157" s="53">
        <v>0</v>
      </c>
      <c r="L157" s="53">
        <v>1</v>
      </c>
      <c r="M157" s="53">
        <v>0</v>
      </c>
      <c r="N157" s="53">
        <v>0</v>
      </c>
      <c r="O157" s="53">
        <v>0</v>
      </c>
      <c r="P157" s="53">
        <v>0</v>
      </c>
      <c r="Q157" s="53">
        <v>0</v>
      </c>
      <c r="R157" s="53">
        <v>0</v>
      </c>
      <c r="S157" s="53">
        <f t="shared" si="5"/>
        <v>1</v>
      </c>
      <c r="T157" s="53">
        <f t="shared" si="7"/>
        <v>2.1760912590556813</v>
      </c>
      <c r="U157" s="53">
        <v>0</v>
      </c>
      <c r="V157" s="53">
        <v>0</v>
      </c>
      <c r="W157" s="53">
        <v>0</v>
      </c>
      <c r="X157" s="53">
        <v>0</v>
      </c>
      <c r="Y157" s="53">
        <v>0</v>
      </c>
      <c r="Z157" s="53">
        <v>0</v>
      </c>
      <c r="AA157" s="53">
        <v>0</v>
      </c>
      <c r="AB157" s="53">
        <v>0</v>
      </c>
      <c r="AC157" s="54">
        <v>2.17609125905568</v>
      </c>
      <c r="AD157" s="53">
        <v>0</v>
      </c>
      <c r="AE157" s="53">
        <v>0</v>
      </c>
      <c r="AF157" s="53">
        <v>0</v>
      </c>
      <c r="AG157" s="53">
        <v>0</v>
      </c>
      <c r="AH157" s="53">
        <v>0</v>
      </c>
      <c r="AI157" s="53">
        <v>0</v>
      </c>
      <c r="AJ157" s="115"/>
      <c r="AK157" s="115"/>
      <c r="AL157" s="115"/>
      <c r="AM157" s="115"/>
      <c r="AN157" s="115"/>
      <c r="AO157" s="115"/>
      <c r="AP157" s="115"/>
      <c r="XFD157" s="18"/>
    </row>
    <row r="158" spans="2:42 16384:16384">
      <c r="B158" s="127">
        <v>21</v>
      </c>
      <c r="C158" s="188" t="s">
        <v>52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1</v>
      </c>
      <c r="L158" s="53">
        <v>0</v>
      </c>
      <c r="M158" s="53">
        <v>0</v>
      </c>
      <c r="N158" s="53">
        <v>0</v>
      </c>
      <c r="O158" s="53">
        <v>0</v>
      </c>
      <c r="P158" s="53">
        <v>0</v>
      </c>
      <c r="Q158" s="53">
        <v>0</v>
      </c>
      <c r="R158" s="53">
        <v>0</v>
      </c>
      <c r="S158" s="53">
        <f t="shared" si="5"/>
        <v>1</v>
      </c>
      <c r="T158" s="53">
        <f t="shared" si="7"/>
        <v>2.1760912590556813</v>
      </c>
      <c r="U158" s="53">
        <v>0</v>
      </c>
      <c r="V158" s="53">
        <v>0</v>
      </c>
      <c r="W158" s="53">
        <v>0</v>
      </c>
      <c r="X158" s="53">
        <v>0</v>
      </c>
      <c r="Y158" s="53">
        <v>0</v>
      </c>
      <c r="Z158" s="53">
        <v>0</v>
      </c>
      <c r="AA158" s="53">
        <v>0</v>
      </c>
      <c r="AB158" s="54">
        <v>2.17609125905568</v>
      </c>
      <c r="AC158" s="53">
        <v>0</v>
      </c>
      <c r="AD158" s="53">
        <v>0</v>
      </c>
      <c r="AE158" s="53">
        <v>0</v>
      </c>
      <c r="AF158" s="53">
        <v>0</v>
      </c>
      <c r="AG158" s="53">
        <v>0</v>
      </c>
      <c r="AH158" s="53">
        <v>0</v>
      </c>
      <c r="AI158" s="53">
        <v>0</v>
      </c>
      <c r="AJ158" s="115"/>
      <c r="AK158" s="115"/>
      <c r="AL158" s="115"/>
      <c r="AM158" s="115"/>
      <c r="AN158" s="115"/>
      <c r="AO158" s="115"/>
      <c r="AP158" s="115"/>
      <c r="XFD158" s="18"/>
    </row>
    <row r="159" spans="2:42 16384:16384">
      <c r="B159" s="127">
        <v>22</v>
      </c>
      <c r="C159" s="188" t="s">
        <v>80</v>
      </c>
      <c r="D159" s="53">
        <v>0</v>
      </c>
      <c r="E159" s="53">
        <v>0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127">
        <v>1</v>
      </c>
      <c r="L159" s="53">
        <v>0</v>
      </c>
      <c r="M159" s="53">
        <v>0</v>
      </c>
      <c r="N159" s="53">
        <v>0</v>
      </c>
      <c r="O159" s="53">
        <v>0</v>
      </c>
      <c r="P159" s="53">
        <v>0</v>
      </c>
      <c r="Q159" s="53">
        <v>0</v>
      </c>
      <c r="R159" s="127">
        <v>0</v>
      </c>
      <c r="S159" s="53">
        <f t="shared" si="5"/>
        <v>1</v>
      </c>
      <c r="T159" s="53">
        <f t="shared" si="7"/>
        <v>2.1760912590556813</v>
      </c>
      <c r="U159" s="53">
        <v>0</v>
      </c>
      <c r="V159" s="53">
        <v>0</v>
      </c>
      <c r="W159" s="53">
        <v>0</v>
      </c>
      <c r="X159" s="53">
        <v>0</v>
      </c>
      <c r="Y159" s="53">
        <v>0</v>
      </c>
      <c r="Z159" s="53">
        <v>0</v>
      </c>
      <c r="AA159" s="53">
        <v>0</v>
      </c>
      <c r="AB159" s="142">
        <v>2.17609125905568</v>
      </c>
      <c r="AC159" s="53">
        <v>0</v>
      </c>
      <c r="AD159" s="53">
        <v>0</v>
      </c>
      <c r="AE159" s="53">
        <v>0</v>
      </c>
      <c r="AF159" s="53">
        <v>0</v>
      </c>
      <c r="AG159" s="53">
        <v>0</v>
      </c>
      <c r="AH159" s="53">
        <v>0</v>
      </c>
      <c r="AI159" s="127">
        <v>0</v>
      </c>
      <c r="AJ159" s="62"/>
      <c r="AK159" s="62"/>
      <c r="XFD159" s="18"/>
    </row>
    <row r="160" spans="2:42 16384:16384">
      <c r="B160" s="127">
        <v>23</v>
      </c>
      <c r="C160" s="193" t="s">
        <v>110</v>
      </c>
      <c r="D160" s="53">
        <v>0</v>
      </c>
      <c r="E160" s="53">
        <v>0</v>
      </c>
      <c r="F160" s="53">
        <v>0</v>
      </c>
      <c r="G160" s="53">
        <v>0</v>
      </c>
      <c r="H160" s="53">
        <v>0</v>
      </c>
      <c r="I160" s="53">
        <v>0</v>
      </c>
      <c r="J160" s="53">
        <v>0</v>
      </c>
      <c r="K160" s="53">
        <v>0</v>
      </c>
      <c r="L160" s="53">
        <v>0</v>
      </c>
      <c r="M160" s="53">
        <v>0</v>
      </c>
      <c r="N160" s="53">
        <v>0</v>
      </c>
      <c r="O160" s="53">
        <v>0</v>
      </c>
      <c r="P160" s="53">
        <v>1</v>
      </c>
      <c r="Q160" s="53">
        <v>0</v>
      </c>
      <c r="R160" s="127">
        <v>1</v>
      </c>
      <c r="S160" s="53">
        <f t="shared" si="5"/>
        <v>2</v>
      </c>
      <c r="T160" s="53">
        <f t="shared" si="7"/>
        <v>1.8750612633917001</v>
      </c>
      <c r="U160" s="53">
        <v>0</v>
      </c>
      <c r="V160" s="53">
        <v>0</v>
      </c>
      <c r="W160" s="53">
        <v>0</v>
      </c>
      <c r="X160" s="53">
        <v>0</v>
      </c>
      <c r="Y160" s="53">
        <v>0</v>
      </c>
      <c r="Z160" s="53">
        <v>0</v>
      </c>
      <c r="AA160" s="53">
        <v>0</v>
      </c>
      <c r="AB160" s="53">
        <v>0</v>
      </c>
      <c r="AC160" s="53">
        <v>0</v>
      </c>
      <c r="AD160" s="53">
        <v>0</v>
      </c>
      <c r="AE160" s="53">
        <v>0</v>
      </c>
      <c r="AF160" s="53">
        <v>0</v>
      </c>
      <c r="AG160" s="54">
        <v>1.8750612633917001</v>
      </c>
      <c r="AH160" s="53">
        <v>0</v>
      </c>
      <c r="AI160" s="142">
        <v>1.8750612633917001</v>
      </c>
      <c r="AJ160" s="62"/>
      <c r="AK160" s="62"/>
      <c r="XFD160" s="18"/>
    </row>
    <row r="161" spans="2:37 16384:16384">
      <c r="B161" s="127">
        <v>24</v>
      </c>
      <c r="C161" s="127" t="s">
        <v>61</v>
      </c>
      <c r="D161" s="53">
        <v>0</v>
      </c>
      <c r="E161" s="53">
        <v>0</v>
      </c>
      <c r="F161" s="127">
        <v>1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  <c r="P161" s="53">
        <v>0</v>
      </c>
      <c r="Q161" s="53">
        <v>0</v>
      </c>
      <c r="R161" s="127">
        <v>0</v>
      </c>
      <c r="S161" s="53">
        <f t="shared" si="5"/>
        <v>1</v>
      </c>
      <c r="T161" s="53">
        <f t="shared" si="7"/>
        <v>2.1760912590556813</v>
      </c>
      <c r="U161" s="53">
        <v>0</v>
      </c>
      <c r="V161" s="53">
        <v>0</v>
      </c>
      <c r="W161" s="142">
        <v>2.17609125905568</v>
      </c>
      <c r="X161" s="53">
        <v>0</v>
      </c>
      <c r="Y161" s="53">
        <v>0</v>
      </c>
      <c r="Z161" s="53">
        <v>0</v>
      </c>
      <c r="AA161" s="53">
        <v>0</v>
      </c>
      <c r="AB161" s="53">
        <v>0</v>
      </c>
      <c r="AC161" s="53">
        <v>0</v>
      </c>
      <c r="AD161" s="53">
        <v>0</v>
      </c>
      <c r="AE161" s="53">
        <v>0</v>
      </c>
      <c r="AF161" s="53">
        <v>0</v>
      </c>
      <c r="AG161" s="53">
        <v>0</v>
      </c>
      <c r="AH161" s="53">
        <v>0</v>
      </c>
      <c r="AI161" s="127">
        <v>0</v>
      </c>
      <c r="AJ161" s="143"/>
      <c r="AK161" s="143"/>
      <c r="XFD161" s="18"/>
    </row>
    <row r="162" spans="2:37 16384:16384">
      <c r="B162" s="127">
        <v>25</v>
      </c>
      <c r="C162" s="127" t="s">
        <v>100</v>
      </c>
      <c r="D162" s="53">
        <v>0</v>
      </c>
      <c r="E162" s="53">
        <v>0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127">
        <v>0</v>
      </c>
      <c r="N162" s="127">
        <v>0</v>
      </c>
      <c r="O162" s="127">
        <v>1</v>
      </c>
      <c r="P162" s="53">
        <v>0</v>
      </c>
      <c r="Q162" s="53">
        <v>0</v>
      </c>
      <c r="R162" s="127">
        <v>0</v>
      </c>
      <c r="S162" s="53">
        <f t="shared" si="5"/>
        <v>1</v>
      </c>
      <c r="T162" s="53">
        <f t="shared" si="7"/>
        <v>2.1760912590556813</v>
      </c>
      <c r="U162" s="53">
        <v>0</v>
      </c>
      <c r="V162" s="53">
        <v>0</v>
      </c>
      <c r="W162" s="53">
        <v>0</v>
      </c>
      <c r="X162" s="53">
        <v>0</v>
      </c>
      <c r="Y162" s="53">
        <v>0</v>
      </c>
      <c r="Z162" s="53">
        <v>0</v>
      </c>
      <c r="AA162" s="53">
        <v>0</v>
      </c>
      <c r="AB162" s="53">
        <v>0</v>
      </c>
      <c r="AC162" s="53">
        <v>0</v>
      </c>
      <c r="AD162" s="127">
        <v>0</v>
      </c>
      <c r="AE162" s="127">
        <v>0</v>
      </c>
      <c r="AF162" s="142">
        <v>2.17609125905568</v>
      </c>
      <c r="AG162" s="53">
        <v>0</v>
      </c>
      <c r="AH162" s="53">
        <v>0</v>
      </c>
      <c r="AI162" s="127">
        <v>0</v>
      </c>
      <c r="AJ162" s="62"/>
      <c r="AK162" s="62"/>
      <c r="XFD162" s="18"/>
    </row>
    <row r="163" spans="2:37 16384:16384">
      <c r="B163" s="62"/>
      <c r="C163" s="62"/>
      <c r="D163" s="143"/>
      <c r="E163" s="143"/>
      <c r="F163" s="143"/>
      <c r="G163" s="143"/>
      <c r="H163" s="143"/>
      <c r="I163" s="143"/>
      <c r="J163" s="143"/>
      <c r="K163" s="143"/>
      <c r="L163" s="121"/>
      <c r="M163" s="143"/>
      <c r="N163" s="143"/>
      <c r="O163" s="143"/>
      <c r="P163" s="121"/>
      <c r="Q163" s="143"/>
      <c r="R163" s="143"/>
      <c r="S163" s="62"/>
      <c r="T163" s="62"/>
      <c r="U163" s="62"/>
      <c r="V163" s="62"/>
      <c r="W163" s="62"/>
      <c r="X163" s="62"/>
      <c r="Y163" s="62"/>
      <c r="Z163" s="62"/>
    </row>
    <row r="164" spans="2:37 16384:16384">
      <c r="B164" s="62"/>
      <c r="C164" s="62"/>
      <c r="D164" s="143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21"/>
      <c r="Q164" s="143"/>
      <c r="R164" s="143"/>
      <c r="S164" s="62"/>
      <c r="T164" s="62"/>
      <c r="U164" s="62"/>
      <c r="V164" s="62"/>
      <c r="W164" s="62"/>
      <c r="X164" s="62"/>
      <c r="Y164" s="62"/>
      <c r="Z164" s="62"/>
    </row>
    <row r="165" spans="2:37 16384:16384">
      <c r="B165" s="62"/>
      <c r="C165" s="62"/>
      <c r="D165" s="143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62"/>
      <c r="T165" s="62"/>
      <c r="U165" s="62"/>
      <c r="V165" s="62"/>
      <c r="W165" s="62"/>
      <c r="X165" s="62"/>
      <c r="Y165" s="62"/>
      <c r="Z165" s="62"/>
    </row>
    <row r="166" spans="2:37 16384:16384">
      <c r="B166" s="62"/>
      <c r="C166" s="62"/>
      <c r="D166" s="143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62"/>
      <c r="T166" s="62"/>
      <c r="U166" s="62"/>
      <c r="V166" s="62"/>
      <c r="W166" s="62"/>
      <c r="X166" s="62"/>
      <c r="Y166" s="62"/>
      <c r="Z166" s="62"/>
    </row>
    <row r="167" spans="2:37 16384:16384">
      <c r="B167" s="62"/>
      <c r="C167" s="62"/>
      <c r="D167" s="143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62"/>
      <c r="T167" s="62"/>
      <c r="U167" s="62"/>
      <c r="V167" s="62"/>
      <c r="W167" s="62"/>
      <c r="X167" s="62"/>
      <c r="Y167" s="62"/>
      <c r="Z167" s="62"/>
    </row>
    <row r="168" spans="2:37 16384:16384">
      <c r="B168" s="62"/>
      <c r="C168" s="62"/>
      <c r="D168" s="143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62"/>
      <c r="T168" s="62"/>
      <c r="U168" s="62"/>
      <c r="V168" s="62"/>
      <c r="W168" s="62"/>
      <c r="X168" s="62"/>
      <c r="Y168" s="62"/>
      <c r="Z168" s="62"/>
    </row>
    <row r="169" spans="2:37 16384:16384">
      <c r="B169" s="62"/>
      <c r="C169" s="62"/>
      <c r="D169" s="143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62"/>
      <c r="T169" s="62"/>
      <c r="U169" s="62"/>
      <c r="V169" s="62"/>
      <c r="W169" s="62"/>
      <c r="X169" s="62"/>
      <c r="Y169" s="62"/>
      <c r="Z169" s="62"/>
    </row>
    <row r="170" spans="2:37 16384:16384">
      <c r="B170" s="62"/>
      <c r="C170" s="62"/>
      <c r="D170" s="143"/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62"/>
      <c r="T170" s="62"/>
      <c r="U170" s="62"/>
      <c r="V170" s="62"/>
      <c r="W170" s="62"/>
      <c r="X170" s="62"/>
      <c r="Y170" s="62"/>
      <c r="Z170" s="62"/>
    </row>
    <row r="171" spans="2:37 16384:16384"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</sheetData>
  <sortState xmlns:xlrd2="http://schemas.microsoft.com/office/spreadsheetml/2017/richdata2" ref="C138:C162">
    <sortCondition ref="C138:C162"/>
  </sortState>
  <mergeCells count="25">
    <mergeCell ref="B135:B137"/>
    <mergeCell ref="C23:C24"/>
    <mergeCell ref="C135:C136"/>
    <mergeCell ref="D23:D24"/>
    <mergeCell ref="E23:E24"/>
    <mergeCell ref="E22:F22"/>
    <mergeCell ref="P22:R22"/>
    <mergeCell ref="T22:V22"/>
    <mergeCell ref="D136:M136"/>
    <mergeCell ref="O136:Y136"/>
    <mergeCell ref="F23:F24"/>
    <mergeCell ref="G23:G24"/>
    <mergeCell ref="N23:N24"/>
    <mergeCell ref="O23:O24"/>
    <mergeCell ref="P23:P24"/>
    <mergeCell ref="Q23:Q24"/>
    <mergeCell ref="R23:R24"/>
    <mergeCell ref="T23:T24"/>
    <mergeCell ref="U23:U24"/>
    <mergeCell ref="V23:V24"/>
    <mergeCell ref="F15:J15"/>
    <mergeCell ref="K15:O15"/>
    <mergeCell ref="P15:T15"/>
    <mergeCell ref="G18:K18"/>
    <mergeCell ref="M18:O18"/>
  </mergeCells>
  <pageMargins left="0.69930555555555596" right="0.69930555555555596" top="0.75" bottom="0.75" header="0.3" footer="0.3"/>
  <pageSetup paperSize="9" orientation="portrait"/>
  <drawing r:id="rId1"/>
  <legacy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158"/>
  <sheetViews>
    <sheetView topLeftCell="A13" zoomScale="90" zoomScaleNormal="90" workbookViewId="0">
      <selection activeCell="G26" sqref="G26"/>
    </sheetView>
  </sheetViews>
  <sheetFormatPr defaultColWidth="9" defaultRowHeight="15"/>
  <cols>
    <col min="1" max="1" width="9" style="18"/>
    <col min="2" max="2" width="11.7109375" style="18" customWidth="1"/>
    <col min="3" max="3" width="61.85546875" style="18" customWidth="1"/>
    <col min="4" max="4" width="16" style="18" customWidth="1"/>
    <col min="5" max="5" width="12.5703125" style="18" customWidth="1"/>
    <col min="6" max="6" width="14" style="18" customWidth="1"/>
    <col min="7" max="7" width="17.28515625" style="18" customWidth="1"/>
    <col min="8" max="8" width="15.5703125" style="18" customWidth="1"/>
    <col min="9" max="9" width="20" style="18" customWidth="1"/>
    <col min="10" max="10" width="15.7109375" style="18" customWidth="1"/>
    <col min="11" max="11" width="14" style="18" customWidth="1"/>
    <col min="12" max="12" width="15.7109375" style="18" customWidth="1"/>
    <col min="13" max="13" width="18.5703125" style="18" customWidth="1"/>
    <col min="14" max="14" width="16.140625" style="18" customWidth="1"/>
    <col min="15" max="15" width="18.28515625" style="18" customWidth="1"/>
    <col min="16" max="16" width="16.85546875" style="18" customWidth="1"/>
    <col min="17" max="17" width="13" style="18" customWidth="1"/>
    <col min="18" max="18" width="14.5703125" style="18" customWidth="1"/>
    <col min="19" max="19" width="17.42578125" style="18" customWidth="1"/>
    <col min="20" max="20" width="15.5703125" style="18" customWidth="1"/>
    <col min="21" max="21" width="13" style="18" customWidth="1"/>
    <col min="22" max="22" width="16.5703125" style="18" customWidth="1"/>
    <col min="23" max="23" width="16.28515625" style="18" customWidth="1"/>
    <col min="24" max="35" width="12.7109375" style="18" customWidth="1"/>
    <col min="36" max="16383" width="9" style="18"/>
  </cols>
  <sheetData>
    <row r="1" spans="2:15 16384:16384" s="18" customFormat="1" ht="38.25" customHeight="1">
      <c r="C1" s="96"/>
      <c r="D1" s="96"/>
      <c r="E1" s="96"/>
      <c r="F1" s="96"/>
      <c r="G1" s="96"/>
      <c r="H1" s="96"/>
      <c r="I1" s="96"/>
      <c r="J1" s="96"/>
      <c r="K1" s="96"/>
      <c r="XFD1"/>
    </row>
    <row r="2" spans="2:15 16384:16384" s="18" customFormat="1" ht="15.75">
      <c r="B2" s="97" t="s">
        <v>0</v>
      </c>
      <c r="C2" s="98" t="s">
        <v>2</v>
      </c>
      <c r="D2" s="99" t="s">
        <v>3</v>
      </c>
      <c r="E2" s="96"/>
      <c r="F2" s="96"/>
      <c r="G2" s="96"/>
      <c r="H2" s="96"/>
      <c r="I2" s="96"/>
      <c r="J2" s="96"/>
      <c r="K2" s="96"/>
      <c r="O2" s="121"/>
      <c r="XFD2"/>
    </row>
    <row r="3" spans="2:15 16384:16384" s="18" customFormat="1" ht="39" customHeight="1">
      <c r="B3" s="101" t="s">
        <v>4</v>
      </c>
      <c r="C3" s="102" t="s">
        <v>256</v>
      </c>
      <c r="D3" s="103" t="s">
        <v>6</v>
      </c>
      <c r="E3" s="104"/>
      <c r="F3" s="104"/>
      <c r="G3" s="104"/>
      <c r="H3" s="104"/>
      <c r="I3" s="104"/>
      <c r="J3" s="104"/>
      <c r="K3" s="104"/>
      <c r="L3" s="104"/>
      <c r="M3" s="131"/>
      <c r="O3" s="121"/>
      <c r="XFD3"/>
    </row>
    <row r="4" spans="2:15 16384:16384" s="18" customFormat="1" ht="44.25" customHeight="1">
      <c r="B4" s="101" t="s">
        <v>7</v>
      </c>
      <c r="C4" s="105" t="s">
        <v>8</v>
      </c>
      <c r="D4" s="106" t="s">
        <v>6</v>
      </c>
      <c r="E4" s="107"/>
      <c r="F4" s="107"/>
      <c r="G4" s="107"/>
      <c r="H4" s="107"/>
      <c r="I4" s="107"/>
      <c r="J4" s="107"/>
      <c r="K4" s="107"/>
      <c r="L4" s="107"/>
      <c r="M4" s="152"/>
      <c r="O4" s="121"/>
      <c r="XFD4"/>
    </row>
    <row r="5" spans="2:15 16384:16384" s="18" customFormat="1" ht="39" customHeight="1">
      <c r="B5" s="101" t="s">
        <v>9</v>
      </c>
      <c r="C5" s="105" t="s">
        <v>10</v>
      </c>
      <c r="D5" s="106" t="s">
        <v>6</v>
      </c>
      <c r="E5" s="104"/>
      <c r="F5" s="104"/>
      <c r="G5" s="104"/>
      <c r="H5" s="104"/>
      <c r="I5" s="104"/>
      <c r="J5" s="104"/>
      <c r="K5" s="104"/>
      <c r="L5" s="104"/>
      <c r="M5" s="131"/>
      <c r="O5" s="121"/>
      <c r="XFD5"/>
    </row>
    <row r="6" spans="2:15 16384:16384" s="18" customFormat="1" ht="42.75" customHeight="1">
      <c r="B6" s="101" t="s">
        <v>11</v>
      </c>
      <c r="C6" s="105" t="s">
        <v>12</v>
      </c>
      <c r="D6" s="106" t="s">
        <v>6</v>
      </c>
      <c r="E6" s="104"/>
      <c r="F6" s="104"/>
      <c r="G6" s="104"/>
      <c r="H6" s="104"/>
      <c r="I6" s="104"/>
      <c r="J6" s="104"/>
      <c r="K6" s="104"/>
      <c r="L6" s="104"/>
      <c r="M6" s="131"/>
      <c r="O6" s="121"/>
      <c r="XFD6"/>
    </row>
    <row r="7" spans="2:15 16384:16384" s="18" customFormat="1" ht="45" customHeight="1">
      <c r="B7" s="101" t="s">
        <v>13</v>
      </c>
      <c r="C7" s="105" t="s">
        <v>14</v>
      </c>
      <c r="D7" s="106" t="s">
        <v>6</v>
      </c>
      <c r="E7" s="104"/>
      <c r="F7" s="104"/>
      <c r="G7" s="104"/>
      <c r="H7" s="104"/>
      <c r="I7" s="104"/>
      <c r="J7" s="104"/>
      <c r="K7" s="104"/>
      <c r="L7" s="104"/>
      <c r="M7" s="131"/>
      <c r="O7" s="121"/>
      <c r="XFD7"/>
    </row>
    <row r="8" spans="2:15 16384:16384" s="18" customFormat="1" ht="70.5" customHeight="1">
      <c r="B8" s="101" t="s">
        <v>15</v>
      </c>
      <c r="C8" s="105" t="s">
        <v>16</v>
      </c>
      <c r="D8" s="110" t="s">
        <v>17</v>
      </c>
      <c r="E8" s="104"/>
      <c r="F8" s="104"/>
      <c r="G8" s="104"/>
      <c r="H8" s="104"/>
      <c r="I8" s="104"/>
      <c r="J8" s="104"/>
      <c r="K8" s="104"/>
      <c r="L8" s="104"/>
      <c r="M8" s="131"/>
      <c r="O8" s="121"/>
      <c r="XFD8"/>
    </row>
    <row r="9" spans="2:15 16384:16384" s="18" customFormat="1" ht="54" customHeight="1">
      <c r="B9" s="101" t="s">
        <v>18</v>
      </c>
      <c r="C9" s="105" t="s">
        <v>19</v>
      </c>
      <c r="D9" s="110" t="s">
        <v>17</v>
      </c>
      <c r="E9" s="104"/>
      <c r="F9" s="104"/>
      <c r="G9" s="104"/>
      <c r="H9" s="104"/>
      <c r="I9" s="104"/>
      <c r="J9" s="104"/>
      <c r="K9" s="104"/>
      <c r="L9" s="104"/>
      <c r="M9" s="131"/>
      <c r="O9" s="121"/>
      <c r="XFD9"/>
    </row>
    <row r="10" spans="2:15 16384:16384" s="18" customFormat="1" ht="53.25" customHeight="1">
      <c r="B10" s="101" t="s">
        <v>20</v>
      </c>
      <c r="C10" s="105" t="s">
        <v>21</v>
      </c>
      <c r="D10" s="110" t="s">
        <v>17</v>
      </c>
      <c r="E10" s="104"/>
      <c r="F10" s="104"/>
      <c r="G10" s="104"/>
      <c r="H10" s="104"/>
      <c r="I10" s="104"/>
      <c r="J10" s="104"/>
      <c r="K10" s="104"/>
      <c r="L10" s="104"/>
      <c r="M10" s="131"/>
      <c r="O10" s="121"/>
      <c r="XFD10"/>
    </row>
    <row r="11" spans="2:15 16384:16384" s="18" customFormat="1" ht="53.25" customHeight="1">
      <c r="B11" s="101" t="s">
        <v>22</v>
      </c>
      <c r="C11" s="105" t="s">
        <v>23</v>
      </c>
      <c r="D11" s="110" t="s">
        <v>17</v>
      </c>
      <c r="E11" s="104"/>
      <c r="F11" s="104"/>
      <c r="G11" s="104"/>
      <c r="H11" s="104"/>
      <c r="I11" s="104"/>
      <c r="J11" s="104"/>
      <c r="K11" s="104"/>
      <c r="L11" s="104"/>
      <c r="M11" s="131"/>
      <c r="O11" s="121"/>
      <c r="XFD11"/>
    </row>
    <row r="12" spans="2:15 16384:16384" s="18" customFormat="1" ht="53.25" customHeight="1">
      <c r="B12" s="101" t="s">
        <v>24</v>
      </c>
      <c r="C12" s="105" t="s">
        <v>25</v>
      </c>
      <c r="D12" s="110" t="s">
        <v>17</v>
      </c>
      <c r="E12" s="104"/>
      <c r="F12" s="104"/>
      <c r="G12" s="104"/>
      <c r="H12" s="104"/>
      <c r="I12" s="104"/>
      <c r="J12" s="104"/>
      <c r="K12" s="104"/>
      <c r="L12" s="104"/>
      <c r="M12" s="131"/>
      <c r="O12" s="121"/>
      <c r="XFD12"/>
    </row>
    <row r="13" spans="2:15 16384:16384" s="18" customFormat="1" ht="53.25" customHeight="1">
      <c r="B13" s="101" t="s">
        <v>26</v>
      </c>
      <c r="C13" s="105" t="s">
        <v>27</v>
      </c>
      <c r="D13" s="106" t="s">
        <v>28</v>
      </c>
      <c r="E13" s="104"/>
      <c r="F13" s="104"/>
      <c r="G13" s="104"/>
      <c r="H13" s="104"/>
      <c r="I13" s="104"/>
      <c r="J13" s="104"/>
      <c r="K13" s="104"/>
      <c r="L13" s="104"/>
      <c r="M13" s="131"/>
      <c r="O13" s="121"/>
      <c r="XFD13"/>
    </row>
    <row r="14" spans="2:15 16384:16384" s="18" customFormat="1" ht="53.25" customHeight="1">
      <c r="B14" s="101" t="s">
        <v>29</v>
      </c>
      <c r="C14" s="105" t="s">
        <v>30</v>
      </c>
      <c r="D14" s="106" t="s">
        <v>28</v>
      </c>
      <c r="E14" s="104"/>
      <c r="F14" s="104"/>
      <c r="G14" s="104"/>
      <c r="H14" s="104"/>
      <c r="I14" s="104"/>
      <c r="J14" s="104"/>
      <c r="K14" s="104"/>
      <c r="L14" s="104"/>
      <c r="M14" s="131"/>
      <c r="O14" s="121"/>
      <c r="XFD14"/>
    </row>
    <row r="15" spans="2:15 16384:16384" s="18" customFormat="1" ht="53.25" customHeight="1">
      <c r="B15" s="101" t="s">
        <v>31</v>
      </c>
      <c r="C15" s="105" t="s">
        <v>37</v>
      </c>
      <c r="D15" s="106" t="s">
        <v>28</v>
      </c>
      <c r="E15" s="104"/>
      <c r="F15" s="104"/>
      <c r="G15" s="104"/>
      <c r="H15" s="104"/>
      <c r="I15" s="104"/>
      <c r="J15" s="104"/>
      <c r="K15" s="104"/>
      <c r="L15" s="104"/>
      <c r="M15" s="131"/>
      <c r="O15" s="121"/>
      <c r="XFD15"/>
    </row>
    <row r="16" spans="2:15 16384:16384" s="18" customFormat="1" ht="48.75" customHeight="1">
      <c r="B16" s="101" t="s">
        <v>32</v>
      </c>
      <c r="C16" s="105" t="s">
        <v>33</v>
      </c>
      <c r="D16" s="106" t="s">
        <v>28</v>
      </c>
      <c r="E16" s="104"/>
      <c r="F16" s="104"/>
      <c r="G16" s="104"/>
      <c r="H16" s="104"/>
      <c r="I16" s="104"/>
      <c r="J16" s="104"/>
      <c r="K16" s="104"/>
      <c r="L16" s="104"/>
      <c r="M16" s="131"/>
      <c r="O16" s="121"/>
      <c r="XFD16"/>
    </row>
    <row r="17" spans="1:32 16384:16384" s="18" customFormat="1" ht="49.5" customHeight="1">
      <c r="B17" s="112" t="s">
        <v>34</v>
      </c>
      <c r="C17" s="105" t="s">
        <v>35</v>
      </c>
      <c r="D17" s="106" t="s">
        <v>28</v>
      </c>
      <c r="E17" s="104"/>
      <c r="F17" s="104"/>
      <c r="G17" s="104"/>
      <c r="H17" s="104"/>
      <c r="I17" s="104"/>
      <c r="J17" s="104"/>
      <c r="K17" s="291" t="s">
        <v>257</v>
      </c>
      <c r="L17" s="291"/>
      <c r="M17" s="291"/>
      <c r="N17" s="291"/>
      <c r="O17" s="291"/>
      <c r="P17" s="291"/>
      <c r="XFD17"/>
    </row>
    <row r="18" spans="1:32 16384:16384" s="18" customFormat="1" ht="49.5" customHeight="1">
      <c r="B18" s="113"/>
      <c r="C18" s="107"/>
      <c r="D18" s="114"/>
      <c r="E18" s="104"/>
      <c r="F18" s="104"/>
      <c r="G18" s="104"/>
      <c r="H18" s="104"/>
      <c r="I18" s="104"/>
      <c r="J18" s="104"/>
      <c r="K18" s="104"/>
      <c r="L18" s="104"/>
      <c r="M18" s="131"/>
      <c r="O18" s="121"/>
      <c r="XFD18"/>
    </row>
    <row r="19" spans="1:32 16384:16384" s="18" customFormat="1" ht="27" customHeight="1">
      <c r="A19" s="115"/>
      <c r="B19" s="116"/>
      <c r="C19" s="117"/>
      <c r="D19" s="96"/>
      <c r="E19" s="96"/>
      <c r="F19" s="96"/>
      <c r="G19" s="96"/>
      <c r="H19" s="96"/>
      <c r="I19" s="96"/>
      <c r="J19" s="96"/>
      <c r="K19" s="96"/>
      <c r="O19" s="121"/>
      <c r="XFD19"/>
    </row>
    <row r="20" spans="1:32 16384:16384" s="18" customFormat="1" ht="28.5" customHeight="1">
      <c r="C20" s="118" t="s">
        <v>215</v>
      </c>
      <c r="D20" s="96"/>
      <c r="E20" s="96"/>
      <c r="F20" s="96"/>
      <c r="G20" s="96"/>
      <c r="H20" s="96"/>
      <c r="I20" s="96"/>
      <c r="J20" s="96"/>
      <c r="K20" s="96"/>
      <c r="O20" s="121"/>
      <c r="R20" s="62"/>
      <c r="S20" s="62"/>
      <c r="T20" s="62"/>
      <c r="U20" s="62"/>
      <c r="XFD20"/>
    </row>
    <row r="21" spans="1:32 16384:16384" s="18" customFormat="1" ht="15.75">
      <c r="C21" s="119" t="s">
        <v>0</v>
      </c>
      <c r="D21" s="120">
        <v>15</v>
      </c>
      <c r="F21" s="96"/>
      <c r="G21" s="96"/>
      <c r="H21" s="96"/>
      <c r="I21" s="96"/>
      <c r="J21" s="96"/>
      <c r="K21" s="96"/>
      <c r="O21" s="121"/>
      <c r="R21" s="62"/>
      <c r="S21" s="137"/>
      <c r="T21" s="138"/>
      <c r="U21" s="62"/>
      <c r="XFD21"/>
    </row>
    <row r="22" spans="1:32 16384:16384" s="18" customFormat="1">
      <c r="E22" s="277"/>
      <c r="F22" s="277"/>
      <c r="G22" s="121"/>
      <c r="H22" s="121"/>
      <c r="I22" s="121"/>
      <c r="J22" s="121"/>
      <c r="O22" s="121"/>
      <c r="P22" s="278" t="s">
        <v>216</v>
      </c>
      <c r="Q22" s="278"/>
      <c r="R22" s="278"/>
      <c r="S22" s="62"/>
      <c r="T22" s="278"/>
      <c r="U22" s="278"/>
      <c r="V22" s="278"/>
      <c r="XFD22"/>
    </row>
    <row r="23" spans="1:32 16384:16384" s="18" customFormat="1">
      <c r="C23" s="287" t="s">
        <v>217</v>
      </c>
      <c r="D23" s="290" t="s">
        <v>0</v>
      </c>
      <c r="E23" s="293" t="s">
        <v>6</v>
      </c>
      <c r="F23" s="294"/>
      <c r="G23" s="294"/>
      <c r="H23" s="295"/>
      <c r="I23" s="293" t="s">
        <v>17</v>
      </c>
      <c r="J23" s="294"/>
      <c r="K23" s="294"/>
      <c r="L23" s="295"/>
      <c r="M23" s="299" t="s">
        <v>28</v>
      </c>
      <c r="N23" s="300"/>
      <c r="O23" s="300"/>
      <c r="P23" s="301"/>
      <c r="Q23" s="283" t="s">
        <v>258</v>
      </c>
      <c r="R23" s="283" t="s">
        <v>258</v>
      </c>
      <c r="S23" s="283" t="s">
        <v>259</v>
      </c>
      <c r="T23" s="285"/>
      <c r="U23" s="285" t="s">
        <v>260</v>
      </c>
      <c r="V23" s="307"/>
      <c r="W23" s="307"/>
      <c r="X23" s="121"/>
      <c r="Y23" s="308"/>
      <c r="Z23" s="308"/>
      <c r="AA23" s="308"/>
      <c r="AB23" s="62"/>
      <c r="AC23" s="62"/>
      <c r="AD23" s="62"/>
    </row>
    <row r="24" spans="1:32 16384:16384" s="18" customFormat="1">
      <c r="C24" s="287"/>
      <c r="D24" s="290"/>
      <c r="E24" s="296"/>
      <c r="F24" s="297"/>
      <c r="G24" s="297"/>
      <c r="H24" s="298"/>
      <c r="I24" s="296"/>
      <c r="J24" s="297"/>
      <c r="K24" s="297"/>
      <c r="L24" s="298"/>
      <c r="M24" s="302"/>
      <c r="N24" s="303"/>
      <c r="O24" s="303"/>
      <c r="P24" s="304"/>
      <c r="Q24" s="306"/>
      <c r="R24" s="306"/>
      <c r="S24" s="306"/>
      <c r="T24" s="285"/>
      <c r="U24" s="285"/>
      <c r="V24" s="307"/>
      <c r="W24" s="307"/>
      <c r="X24" s="121"/>
      <c r="Y24" s="308"/>
      <c r="Z24" s="308"/>
      <c r="AA24" s="308"/>
      <c r="AB24" s="171"/>
      <c r="AC24" s="172" t="s">
        <v>216</v>
      </c>
      <c r="AD24" s="172"/>
    </row>
    <row r="25" spans="1:32 16384:16384" s="18" customFormat="1" ht="26.25">
      <c r="C25" s="122" t="s">
        <v>230</v>
      </c>
      <c r="D25" s="123">
        <v>15</v>
      </c>
      <c r="E25" s="130" t="s">
        <v>261</v>
      </c>
      <c r="F25" s="130" t="s">
        <v>262</v>
      </c>
      <c r="G25" s="130" t="s">
        <v>263</v>
      </c>
      <c r="H25" s="130" t="s">
        <v>264</v>
      </c>
      <c r="I25" s="130" t="s">
        <v>261</v>
      </c>
      <c r="J25" s="130" t="s">
        <v>262</v>
      </c>
      <c r="K25" s="130" t="s">
        <v>263</v>
      </c>
      <c r="L25" s="130" t="s">
        <v>264</v>
      </c>
      <c r="M25" s="130" t="s">
        <v>261</v>
      </c>
      <c r="N25" s="130" t="s">
        <v>262</v>
      </c>
      <c r="O25" s="130" t="s">
        <v>263</v>
      </c>
      <c r="P25" s="130" t="s">
        <v>264</v>
      </c>
      <c r="Q25" s="284"/>
      <c r="R25" s="284"/>
      <c r="S25" s="284"/>
      <c r="T25" s="285"/>
      <c r="U25" s="285"/>
      <c r="V25" s="113"/>
      <c r="W25" s="113"/>
      <c r="X25" s="292" t="s">
        <v>265</v>
      </c>
      <c r="Y25" s="292"/>
      <c r="Z25" s="292"/>
      <c r="AA25" s="121"/>
      <c r="AB25" s="149" t="s">
        <v>227</v>
      </c>
      <c r="AC25" s="173" t="s">
        <v>228</v>
      </c>
      <c r="AD25" s="173" t="s">
        <v>229</v>
      </c>
    </row>
    <row r="26" spans="1:32 16384:16384" s="18" customFormat="1">
      <c r="C26" s="53" t="s">
        <v>53</v>
      </c>
      <c r="D26" s="125">
        <v>1</v>
      </c>
      <c r="E26" s="126">
        <v>1</v>
      </c>
      <c r="F26" s="126">
        <v>0</v>
      </c>
      <c r="G26" s="126">
        <v>4</v>
      </c>
      <c r="H26" s="126">
        <v>10</v>
      </c>
      <c r="I26" s="126">
        <v>0</v>
      </c>
      <c r="J26" s="126">
        <v>1</v>
      </c>
      <c r="K26" s="126">
        <v>5</v>
      </c>
      <c r="L26" s="126">
        <v>9</v>
      </c>
      <c r="M26" s="126">
        <v>0</v>
      </c>
      <c r="N26" s="167">
        <v>1</v>
      </c>
      <c r="O26" s="167">
        <v>5</v>
      </c>
      <c r="P26" s="167">
        <v>9</v>
      </c>
      <c r="Q26" s="141">
        <f>(15*((E26*H26)-(G26*F26))^2)/X26</f>
        <v>2.1428571428571428</v>
      </c>
      <c r="R26" s="141">
        <f t="shared" ref="R26:R57" si="0">(15*((I26*L26)-(K26*J26))^2)/Y26</f>
        <v>0.5357142857142857</v>
      </c>
      <c r="S26" s="141">
        <f t="shared" ref="S26:S34" si="1">(15*((M26*P26)-(O26*N26))^2)/Z26</f>
        <v>0.5357142857142857</v>
      </c>
      <c r="T26" s="169"/>
      <c r="U26" s="54">
        <f>MAX(Q26:S26)</f>
        <v>2.1428571428571428</v>
      </c>
      <c r="V26" s="113"/>
      <c r="W26" s="121"/>
      <c r="X26" s="170">
        <f>(E26+G26)*(F26+H26)*(E26+F26)*(G26+H26)</f>
        <v>700</v>
      </c>
      <c r="Y26" s="170">
        <f t="shared" ref="Y26:Y89" si="2">(I26+K26)*(J26+L26)*(I26+J26)*(K26+L26)</f>
        <v>700</v>
      </c>
      <c r="Z26" s="170">
        <f t="shared" ref="Z26:Z89" si="3">(M26+O26)*(N26+P26)*(M26+N26)*(O26+P26)</f>
        <v>700</v>
      </c>
      <c r="AA26" s="121"/>
      <c r="AB26" s="174" t="s">
        <v>266</v>
      </c>
      <c r="AC26" s="53" t="s">
        <v>45</v>
      </c>
      <c r="AD26" s="175">
        <v>7.5</v>
      </c>
      <c r="AF26" s="53" t="s">
        <v>45</v>
      </c>
    </row>
    <row r="27" spans="1:32 16384:16384" s="18" customFormat="1">
      <c r="C27" s="53" t="s">
        <v>51</v>
      </c>
      <c r="D27" s="125">
        <v>1</v>
      </c>
      <c r="E27" s="126">
        <v>1</v>
      </c>
      <c r="F27" s="126">
        <v>0</v>
      </c>
      <c r="G27" s="126">
        <v>4</v>
      </c>
      <c r="H27" s="126">
        <v>10</v>
      </c>
      <c r="I27" s="126">
        <v>0</v>
      </c>
      <c r="J27" s="126">
        <v>1</v>
      </c>
      <c r="K27" s="126">
        <v>5</v>
      </c>
      <c r="L27" s="126">
        <v>9</v>
      </c>
      <c r="M27" s="126">
        <v>0</v>
      </c>
      <c r="N27" s="167">
        <v>1</v>
      </c>
      <c r="O27" s="167">
        <v>5</v>
      </c>
      <c r="P27" s="167">
        <v>9</v>
      </c>
      <c r="Q27" s="141">
        <f t="shared" ref="Q27:Q57" si="4">(15*((E27*H27)-(G27*F27))^2)/X27</f>
        <v>2.1428571428571428</v>
      </c>
      <c r="R27" s="141">
        <f t="shared" si="0"/>
        <v>0.5357142857142857</v>
      </c>
      <c r="S27" s="141">
        <f t="shared" si="1"/>
        <v>0.5357142857142857</v>
      </c>
      <c r="T27" s="169"/>
      <c r="U27" s="54">
        <f t="shared" ref="U27:U57" si="5">MAX(Q27:S27)</f>
        <v>2.1428571428571428</v>
      </c>
      <c r="V27" s="113"/>
      <c r="W27" s="121"/>
      <c r="X27" s="170">
        <f t="shared" ref="X27:X89" si="6">(E27+G27)*(F27+H27)*(E27+F27)*(G27+H27)</f>
        <v>700</v>
      </c>
      <c r="Y27" s="170">
        <f t="shared" si="2"/>
        <v>700</v>
      </c>
      <c r="Z27" s="170">
        <f t="shared" si="3"/>
        <v>700</v>
      </c>
      <c r="AA27" s="121"/>
      <c r="AB27" s="174" t="s">
        <v>267</v>
      </c>
      <c r="AC27" s="53" t="s">
        <v>69</v>
      </c>
      <c r="AD27" s="176">
        <v>4.6153846153846096</v>
      </c>
      <c r="AF27" s="53" t="s">
        <v>69</v>
      </c>
    </row>
    <row r="28" spans="1:32 16384:16384" s="18" customFormat="1">
      <c r="C28" s="127" t="s">
        <v>104</v>
      </c>
      <c r="D28" s="128">
        <v>1</v>
      </c>
      <c r="E28" s="127">
        <v>0</v>
      </c>
      <c r="F28" s="127">
        <v>1</v>
      </c>
      <c r="G28" s="127">
        <v>5</v>
      </c>
      <c r="H28" s="127">
        <v>9</v>
      </c>
      <c r="I28" s="127">
        <v>0</v>
      </c>
      <c r="J28" s="127">
        <v>1</v>
      </c>
      <c r="K28" s="127">
        <v>5</v>
      </c>
      <c r="L28" s="127">
        <v>9</v>
      </c>
      <c r="M28" s="127">
        <v>1</v>
      </c>
      <c r="N28" s="167">
        <v>0</v>
      </c>
      <c r="O28" s="167">
        <v>4</v>
      </c>
      <c r="P28" s="167">
        <v>10</v>
      </c>
      <c r="Q28" s="141">
        <f t="shared" si="4"/>
        <v>0.5357142857142857</v>
      </c>
      <c r="R28" s="141">
        <f t="shared" si="0"/>
        <v>0.5357142857142857</v>
      </c>
      <c r="S28" s="141">
        <f t="shared" si="1"/>
        <v>2.1428571428571428</v>
      </c>
      <c r="T28" s="169"/>
      <c r="U28" s="54">
        <f t="shared" si="5"/>
        <v>2.1428571428571428</v>
      </c>
      <c r="V28" s="113"/>
      <c r="W28" s="121"/>
      <c r="X28" s="170">
        <f t="shared" si="6"/>
        <v>700</v>
      </c>
      <c r="Y28" s="170">
        <f t="shared" si="2"/>
        <v>700</v>
      </c>
      <c r="Z28" s="170">
        <f t="shared" si="3"/>
        <v>700</v>
      </c>
      <c r="AA28" s="121"/>
      <c r="AB28" s="174" t="s">
        <v>268</v>
      </c>
      <c r="AC28" s="53" t="s">
        <v>71</v>
      </c>
      <c r="AD28" s="176">
        <v>4.6153846153846096</v>
      </c>
      <c r="AF28" s="53" t="s">
        <v>71</v>
      </c>
    </row>
    <row r="29" spans="1:32 16384:16384" s="18" customFormat="1">
      <c r="C29" s="127" t="s">
        <v>95</v>
      </c>
      <c r="D29" s="128">
        <v>1</v>
      </c>
      <c r="E29" s="127">
        <v>0</v>
      </c>
      <c r="F29" s="127">
        <v>1</v>
      </c>
      <c r="G29" s="127">
        <v>5</v>
      </c>
      <c r="H29" s="127">
        <v>9</v>
      </c>
      <c r="I29" s="127">
        <v>0</v>
      </c>
      <c r="J29" s="127">
        <v>1</v>
      </c>
      <c r="K29" s="127">
        <v>5</v>
      </c>
      <c r="L29" s="127">
        <v>9</v>
      </c>
      <c r="M29" s="127">
        <v>1</v>
      </c>
      <c r="N29" s="167">
        <v>0</v>
      </c>
      <c r="O29" s="167">
        <v>4</v>
      </c>
      <c r="P29" s="167">
        <v>10</v>
      </c>
      <c r="Q29" s="141">
        <f t="shared" si="4"/>
        <v>0.5357142857142857</v>
      </c>
      <c r="R29" s="141">
        <f t="shared" si="0"/>
        <v>0.5357142857142857</v>
      </c>
      <c r="S29" s="141">
        <f t="shared" si="1"/>
        <v>2.1428571428571428</v>
      </c>
      <c r="T29" s="169"/>
      <c r="U29" s="54">
        <f t="shared" si="5"/>
        <v>2.1428571428571428</v>
      </c>
      <c r="V29" s="113"/>
      <c r="W29" s="121"/>
      <c r="X29" s="170">
        <f t="shared" si="6"/>
        <v>700</v>
      </c>
      <c r="Y29" s="170">
        <f t="shared" si="2"/>
        <v>700</v>
      </c>
      <c r="Z29" s="170">
        <f t="shared" si="3"/>
        <v>700</v>
      </c>
      <c r="AA29" s="121"/>
      <c r="AB29" s="174" t="s">
        <v>269</v>
      </c>
      <c r="AC29" s="53" t="s">
        <v>74</v>
      </c>
      <c r="AD29" s="176">
        <v>4.6153846153846096</v>
      </c>
      <c r="AF29" s="53" t="s">
        <v>74</v>
      </c>
    </row>
    <row r="30" spans="1:32 16384:16384" s="18" customFormat="1">
      <c r="C30" s="53" t="s">
        <v>78</v>
      </c>
      <c r="D30" s="128">
        <v>2</v>
      </c>
      <c r="E30" s="127">
        <v>0</v>
      </c>
      <c r="F30" s="127">
        <v>2</v>
      </c>
      <c r="G30" s="127">
        <v>5</v>
      </c>
      <c r="H30" s="127">
        <v>8</v>
      </c>
      <c r="I30" s="127">
        <v>1</v>
      </c>
      <c r="J30" s="127">
        <v>1</v>
      </c>
      <c r="K30" s="127">
        <v>4</v>
      </c>
      <c r="L30" s="127">
        <v>9</v>
      </c>
      <c r="M30" s="127">
        <v>1</v>
      </c>
      <c r="N30" s="167">
        <v>1</v>
      </c>
      <c r="O30" s="167">
        <v>4</v>
      </c>
      <c r="P30" s="167">
        <v>9</v>
      </c>
      <c r="Q30" s="141">
        <f t="shared" si="4"/>
        <v>1.1538461538461537</v>
      </c>
      <c r="R30" s="141">
        <f t="shared" si="0"/>
        <v>0.28846153846153844</v>
      </c>
      <c r="S30" s="141">
        <f t="shared" si="1"/>
        <v>0.28846153846153844</v>
      </c>
      <c r="T30" s="169"/>
      <c r="U30" s="54">
        <f t="shared" si="5"/>
        <v>1.1538461538461537</v>
      </c>
      <c r="V30" s="113"/>
      <c r="W30" s="121"/>
      <c r="X30" s="170">
        <f t="shared" si="6"/>
        <v>1300</v>
      </c>
      <c r="Y30" s="170">
        <f t="shared" si="2"/>
        <v>1300</v>
      </c>
      <c r="Z30" s="170">
        <f t="shared" si="3"/>
        <v>1300</v>
      </c>
      <c r="AA30" s="121"/>
      <c r="AB30" s="174" t="s">
        <v>270</v>
      </c>
      <c r="AC30" s="127" t="s">
        <v>93</v>
      </c>
      <c r="AD30" s="176">
        <v>4.6153846153846096</v>
      </c>
      <c r="AF30" s="127" t="s">
        <v>93</v>
      </c>
    </row>
    <row r="31" spans="1:32 16384:16384" s="18" customFormat="1">
      <c r="C31" s="53" t="s">
        <v>68</v>
      </c>
      <c r="D31" s="125">
        <v>1</v>
      </c>
      <c r="E31" s="126">
        <v>0</v>
      </c>
      <c r="F31" s="126">
        <v>1</v>
      </c>
      <c r="G31" s="126">
        <v>5</v>
      </c>
      <c r="H31" s="126">
        <v>9</v>
      </c>
      <c r="I31" s="126">
        <v>1</v>
      </c>
      <c r="J31" s="126">
        <v>0</v>
      </c>
      <c r="K31" s="126">
        <v>4</v>
      </c>
      <c r="L31" s="126">
        <v>10</v>
      </c>
      <c r="M31" s="126">
        <v>0</v>
      </c>
      <c r="N31" s="167">
        <v>1</v>
      </c>
      <c r="O31" s="167">
        <v>5</v>
      </c>
      <c r="P31" s="167">
        <v>9</v>
      </c>
      <c r="Q31" s="141">
        <f t="shared" si="4"/>
        <v>0.5357142857142857</v>
      </c>
      <c r="R31" s="141">
        <f t="shared" si="0"/>
        <v>2.1428571428571428</v>
      </c>
      <c r="S31" s="141">
        <f t="shared" si="1"/>
        <v>0.5357142857142857</v>
      </c>
      <c r="T31" s="169"/>
      <c r="U31" s="54">
        <f t="shared" si="5"/>
        <v>2.1428571428571428</v>
      </c>
      <c r="V31" s="113"/>
      <c r="W31" s="121"/>
      <c r="X31" s="170">
        <f t="shared" si="6"/>
        <v>700</v>
      </c>
      <c r="Y31" s="170">
        <f t="shared" si="2"/>
        <v>700</v>
      </c>
      <c r="Z31" s="170">
        <f t="shared" si="3"/>
        <v>700</v>
      </c>
      <c r="AA31" s="121"/>
      <c r="AB31" s="174" t="s">
        <v>271</v>
      </c>
      <c r="AC31" s="53" t="s">
        <v>59</v>
      </c>
      <c r="AD31" s="175">
        <v>2.7272727272727302</v>
      </c>
      <c r="AF31" s="53" t="s">
        <v>59</v>
      </c>
    </row>
    <row r="32" spans="1:32 16384:16384" s="18" customFormat="1">
      <c r="C32" s="53" t="s">
        <v>45</v>
      </c>
      <c r="D32" s="125">
        <v>1</v>
      </c>
      <c r="E32" s="126">
        <v>0</v>
      </c>
      <c r="F32" s="126">
        <v>1</v>
      </c>
      <c r="G32" s="126">
        <v>5</v>
      </c>
      <c r="H32" s="126">
        <v>10</v>
      </c>
      <c r="I32" s="126">
        <v>0</v>
      </c>
      <c r="J32" s="126">
        <v>1</v>
      </c>
      <c r="K32" s="126">
        <v>5</v>
      </c>
      <c r="L32" s="126">
        <v>9</v>
      </c>
      <c r="M32" s="126">
        <v>0</v>
      </c>
      <c r="N32" s="167">
        <v>1</v>
      </c>
      <c r="O32" s="167">
        <v>5</v>
      </c>
      <c r="P32" s="167">
        <v>9</v>
      </c>
      <c r="Q32" s="141">
        <f t="shared" si="4"/>
        <v>0.45454545454545453</v>
      </c>
      <c r="R32" s="141">
        <f t="shared" si="0"/>
        <v>0.5357142857142857</v>
      </c>
      <c r="S32" s="141">
        <f t="shared" si="1"/>
        <v>0.5357142857142857</v>
      </c>
      <c r="T32" s="169"/>
      <c r="U32" s="54">
        <f t="shared" si="5"/>
        <v>0.5357142857142857</v>
      </c>
      <c r="V32" s="113"/>
      <c r="W32" s="121"/>
      <c r="X32" s="170">
        <f t="shared" si="6"/>
        <v>825</v>
      </c>
      <c r="Y32" s="170">
        <f t="shared" si="2"/>
        <v>700</v>
      </c>
      <c r="Z32" s="170">
        <f t="shared" si="3"/>
        <v>700</v>
      </c>
      <c r="AA32" s="121"/>
      <c r="AB32" s="174" t="s">
        <v>272</v>
      </c>
      <c r="AC32" s="53" t="s">
        <v>48</v>
      </c>
      <c r="AD32" s="175">
        <v>2.1428571428571401</v>
      </c>
      <c r="AF32" s="53" t="s">
        <v>49</v>
      </c>
    </row>
    <row r="33" spans="3:32" s="18" customFormat="1">
      <c r="C33" s="53" t="s">
        <v>46</v>
      </c>
      <c r="D33" s="125">
        <v>3</v>
      </c>
      <c r="E33" s="126">
        <v>0</v>
      </c>
      <c r="F33" s="126">
        <v>3</v>
      </c>
      <c r="G33" s="126">
        <v>5</v>
      </c>
      <c r="H33" s="126">
        <v>7</v>
      </c>
      <c r="I33" s="126">
        <v>3</v>
      </c>
      <c r="J33" s="126">
        <v>0</v>
      </c>
      <c r="K33" s="126">
        <v>2</v>
      </c>
      <c r="L33" s="126">
        <v>10</v>
      </c>
      <c r="M33" s="126">
        <v>0</v>
      </c>
      <c r="N33" s="167">
        <v>3</v>
      </c>
      <c r="O33" s="167">
        <v>5</v>
      </c>
      <c r="P33" s="167">
        <v>7</v>
      </c>
      <c r="Q33" s="141">
        <f t="shared" si="4"/>
        <v>1.875</v>
      </c>
      <c r="R33" s="141">
        <f t="shared" si="0"/>
        <v>7.5</v>
      </c>
      <c r="S33" s="141">
        <f t="shared" si="1"/>
        <v>1.875</v>
      </c>
      <c r="T33" s="169"/>
      <c r="U33" s="54">
        <f t="shared" si="5"/>
        <v>7.5</v>
      </c>
      <c r="V33" s="113"/>
      <c r="W33" s="121"/>
      <c r="X33" s="170">
        <f t="shared" si="6"/>
        <v>1800</v>
      </c>
      <c r="Y33" s="170">
        <f t="shared" si="2"/>
        <v>1800</v>
      </c>
      <c r="Z33" s="170">
        <f t="shared" si="3"/>
        <v>1800</v>
      </c>
      <c r="AA33" s="121"/>
      <c r="AB33" s="174" t="s">
        <v>273</v>
      </c>
      <c r="AC33" s="53" t="s">
        <v>49</v>
      </c>
      <c r="AD33" s="175">
        <v>2.1428571428571401</v>
      </c>
      <c r="AF33" s="53" t="s">
        <v>60</v>
      </c>
    </row>
    <row r="34" spans="3:32" s="18" customFormat="1">
      <c r="C34" s="127" t="s">
        <v>87</v>
      </c>
      <c r="D34" s="128">
        <v>3</v>
      </c>
      <c r="E34" s="127">
        <v>0</v>
      </c>
      <c r="F34" s="127">
        <v>3</v>
      </c>
      <c r="G34" s="127">
        <v>5</v>
      </c>
      <c r="H34" s="127">
        <v>7</v>
      </c>
      <c r="I34" s="127">
        <v>2</v>
      </c>
      <c r="J34" s="127">
        <v>1</v>
      </c>
      <c r="K34" s="127">
        <v>3</v>
      </c>
      <c r="L34" s="127">
        <v>9</v>
      </c>
      <c r="M34" s="127">
        <v>1</v>
      </c>
      <c r="N34" s="167">
        <v>2</v>
      </c>
      <c r="O34" s="167">
        <v>4</v>
      </c>
      <c r="P34" s="167">
        <v>8</v>
      </c>
      <c r="Q34" s="141">
        <f t="shared" si="4"/>
        <v>1.875</v>
      </c>
      <c r="R34" s="141">
        <f t="shared" si="0"/>
        <v>1.875</v>
      </c>
      <c r="S34" s="141">
        <f t="shared" si="1"/>
        <v>0</v>
      </c>
      <c r="T34" s="169"/>
      <c r="U34" s="54">
        <f t="shared" si="5"/>
        <v>1.875</v>
      </c>
      <c r="V34" s="113"/>
      <c r="W34" s="121"/>
      <c r="X34" s="170">
        <f t="shared" si="6"/>
        <v>1800</v>
      </c>
      <c r="Y34" s="170">
        <f t="shared" si="2"/>
        <v>1800</v>
      </c>
      <c r="Z34" s="170">
        <f t="shared" si="3"/>
        <v>1800</v>
      </c>
      <c r="AA34" s="121"/>
      <c r="AB34" s="174" t="s">
        <v>274</v>
      </c>
      <c r="AC34" s="53" t="s">
        <v>50</v>
      </c>
      <c r="AD34" s="175">
        <v>2.1428571428571401</v>
      </c>
      <c r="AF34" s="53" t="s">
        <v>53</v>
      </c>
    </row>
    <row r="35" spans="3:32" s="18" customFormat="1">
      <c r="C35" s="127" t="s">
        <v>106</v>
      </c>
      <c r="D35" s="128">
        <v>1</v>
      </c>
      <c r="E35" s="127">
        <v>0</v>
      </c>
      <c r="F35" s="127">
        <v>1</v>
      </c>
      <c r="G35" s="127">
        <v>5</v>
      </c>
      <c r="H35" s="127">
        <v>9</v>
      </c>
      <c r="I35" s="127">
        <v>0</v>
      </c>
      <c r="J35" s="127">
        <v>1</v>
      </c>
      <c r="K35" s="127">
        <v>5</v>
      </c>
      <c r="L35" s="127">
        <v>9</v>
      </c>
      <c r="M35" s="127">
        <v>1</v>
      </c>
      <c r="N35" s="167">
        <v>0</v>
      </c>
      <c r="O35" s="167">
        <v>4</v>
      </c>
      <c r="P35" s="167">
        <v>10</v>
      </c>
      <c r="Q35" s="141">
        <f t="shared" si="4"/>
        <v>0.5357142857142857</v>
      </c>
      <c r="R35" s="141">
        <f t="shared" si="0"/>
        <v>0.5357142857142857</v>
      </c>
      <c r="S35" s="141">
        <f>S34</f>
        <v>0</v>
      </c>
      <c r="T35" s="169"/>
      <c r="U35" s="54">
        <f t="shared" si="5"/>
        <v>0.5357142857142857</v>
      </c>
      <c r="V35" s="113"/>
      <c r="W35" s="121"/>
      <c r="X35" s="170">
        <f t="shared" si="6"/>
        <v>700</v>
      </c>
      <c r="Y35" s="170">
        <f t="shared" si="2"/>
        <v>700</v>
      </c>
      <c r="Z35" s="170">
        <f t="shared" si="3"/>
        <v>700</v>
      </c>
      <c r="AA35" s="121"/>
      <c r="AB35" s="174" t="s">
        <v>275</v>
      </c>
      <c r="AC35" s="53" t="s">
        <v>51</v>
      </c>
      <c r="AD35" s="175">
        <v>2.1428571428571401</v>
      </c>
      <c r="AF35" s="53" t="s">
        <v>54</v>
      </c>
    </row>
    <row r="36" spans="3:32" s="18" customFormat="1">
      <c r="C36" s="53" t="s">
        <v>56</v>
      </c>
      <c r="D36" s="125">
        <v>1</v>
      </c>
      <c r="E36" s="126">
        <v>1</v>
      </c>
      <c r="F36" s="126">
        <v>0</v>
      </c>
      <c r="G36" s="126">
        <v>4</v>
      </c>
      <c r="H36" s="126">
        <v>10</v>
      </c>
      <c r="I36" s="126">
        <v>0</v>
      </c>
      <c r="J36" s="126">
        <v>1</v>
      </c>
      <c r="K36" s="126">
        <v>5</v>
      </c>
      <c r="L36" s="126">
        <v>9</v>
      </c>
      <c r="M36" s="126">
        <v>0</v>
      </c>
      <c r="N36" s="167">
        <v>1</v>
      </c>
      <c r="O36" s="167">
        <v>5</v>
      </c>
      <c r="P36" s="167">
        <v>9</v>
      </c>
      <c r="Q36" s="141">
        <f t="shared" si="4"/>
        <v>2.1428571428571428</v>
      </c>
      <c r="R36" s="141">
        <f t="shared" si="0"/>
        <v>0.5357142857142857</v>
      </c>
      <c r="S36" s="141">
        <f t="shared" ref="S36:S67" si="7">(15*((M36*P36)-(O36*N36))^2)/Z36</f>
        <v>0.5357142857142857</v>
      </c>
      <c r="T36" s="169"/>
      <c r="U36" s="54">
        <f t="shared" si="5"/>
        <v>2.1428571428571428</v>
      </c>
      <c r="V36" s="113"/>
      <c r="W36" s="121"/>
      <c r="X36" s="170">
        <f t="shared" si="6"/>
        <v>700</v>
      </c>
      <c r="Y36" s="170">
        <f t="shared" si="2"/>
        <v>700</v>
      </c>
      <c r="Z36" s="170">
        <f t="shared" si="3"/>
        <v>700</v>
      </c>
      <c r="AA36" s="121"/>
      <c r="AB36" s="174" t="s">
        <v>276</v>
      </c>
      <c r="AC36" s="53" t="s">
        <v>53</v>
      </c>
      <c r="AD36" s="175">
        <v>2.1428571428571401</v>
      </c>
      <c r="AF36" s="53" t="s">
        <v>57</v>
      </c>
    </row>
    <row r="37" spans="3:32" s="18" customFormat="1">
      <c r="C37" s="127" t="s">
        <v>89</v>
      </c>
      <c r="D37" s="128">
        <v>1</v>
      </c>
      <c r="E37" s="126">
        <v>0</v>
      </c>
      <c r="F37" s="126">
        <v>1</v>
      </c>
      <c r="G37" s="126">
        <v>5</v>
      </c>
      <c r="H37" s="126">
        <v>9</v>
      </c>
      <c r="I37" s="126">
        <v>1</v>
      </c>
      <c r="J37" s="126">
        <v>0</v>
      </c>
      <c r="K37" s="126">
        <v>4</v>
      </c>
      <c r="L37" s="126">
        <v>10</v>
      </c>
      <c r="M37" s="126">
        <v>0</v>
      </c>
      <c r="N37" s="167">
        <v>1</v>
      </c>
      <c r="O37" s="167">
        <v>5</v>
      </c>
      <c r="P37" s="167">
        <v>9</v>
      </c>
      <c r="Q37" s="141">
        <f t="shared" si="4"/>
        <v>0.5357142857142857</v>
      </c>
      <c r="R37" s="141">
        <f t="shared" si="0"/>
        <v>2.1428571428571428</v>
      </c>
      <c r="S37" s="141">
        <f t="shared" si="7"/>
        <v>0.5357142857142857</v>
      </c>
      <c r="T37" s="169"/>
      <c r="U37" s="54">
        <f t="shared" si="5"/>
        <v>2.1428571428571428</v>
      </c>
      <c r="V37" s="113"/>
      <c r="W37" s="121"/>
      <c r="X37" s="170">
        <f t="shared" si="6"/>
        <v>700</v>
      </c>
      <c r="Y37" s="170">
        <f t="shared" si="2"/>
        <v>700</v>
      </c>
      <c r="Z37" s="170">
        <f t="shared" si="3"/>
        <v>700</v>
      </c>
      <c r="AA37" s="121"/>
      <c r="AB37" s="174" t="s">
        <v>277</v>
      </c>
      <c r="AC37" s="53" t="s">
        <v>54</v>
      </c>
      <c r="AD37" s="175">
        <v>2.1428571428571401</v>
      </c>
      <c r="AF37" s="127" t="s">
        <v>106</v>
      </c>
    </row>
    <row r="38" spans="3:32" s="18" customFormat="1">
      <c r="C38" s="53" t="s">
        <v>70</v>
      </c>
      <c r="D38" s="125">
        <v>2</v>
      </c>
      <c r="E38" s="126">
        <v>0</v>
      </c>
      <c r="F38" s="126">
        <v>2</v>
      </c>
      <c r="G38" s="126">
        <v>5</v>
      </c>
      <c r="H38" s="126">
        <v>8</v>
      </c>
      <c r="I38" s="126">
        <v>2</v>
      </c>
      <c r="J38" s="126">
        <v>0</v>
      </c>
      <c r="K38" s="126">
        <v>3</v>
      </c>
      <c r="L38" s="126">
        <v>10</v>
      </c>
      <c r="M38" s="126">
        <v>0</v>
      </c>
      <c r="N38" s="167">
        <v>2</v>
      </c>
      <c r="O38" s="167">
        <v>5</v>
      </c>
      <c r="P38" s="167">
        <v>8</v>
      </c>
      <c r="Q38" s="141">
        <f t="shared" si="4"/>
        <v>1.1538461538461537</v>
      </c>
      <c r="R38" s="141">
        <f t="shared" si="0"/>
        <v>4.615384615384615</v>
      </c>
      <c r="S38" s="141">
        <f t="shared" si="7"/>
        <v>1.1538461538461537</v>
      </c>
      <c r="T38" s="169"/>
      <c r="U38" s="54">
        <f t="shared" si="5"/>
        <v>4.615384615384615</v>
      </c>
      <c r="V38" s="113"/>
      <c r="W38" s="121"/>
      <c r="X38" s="170">
        <f t="shared" si="6"/>
        <v>1300</v>
      </c>
      <c r="Y38" s="170">
        <f t="shared" si="2"/>
        <v>1300</v>
      </c>
      <c r="Z38" s="170">
        <f t="shared" si="3"/>
        <v>1300</v>
      </c>
      <c r="AA38" s="121"/>
      <c r="AB38" s="174" t="s">
        <v>278</v>
      </c>
      <c r="AC38" s="53" t="s">
        <v>55</v>
      </c>
      <c r="AD38" s="175">
        <v>2.1428571428571401</v>
      </c>
      <c r="AF38" s="127" t="s">
        <v>107</v>
      </c>
    </row>
    <row r="39" spans="3:32" s="18" customFormat="1">
      <c r="C39" s="127" t="s">
        <v>99</v>
      </c>
      <c r="D39" s="128">
        <v>1</v>
      </c>
      <c r="E39" s="127">
        <v>0</v>
      </c>
      <c r="F39" s="127">
        <v>1</v>
      </c>
      <c r="G39" s="127">
        <v>5</v>
      </c>
      <c r="H39" s="127">
        <v>9</v>
      </c>
      <c r="I39" s="127">
        <v>0</v>
      </c>
      <c r="J39" s="127">
        <v>1</v>
      </c>
      <c r="K39" s="127">
        <v>5</v>
      </c>
      <c r="L39" s="127">
        <v>9</v>
      </c>
      <c r="M39" s="127">
        <v>1</v>
      </c>
      <c r="N39" s="167">
        <v>0</v>
      </c>
      <c r="O39" s="167">
        <v>4</v>
      </c>
      <c r="P39" s="167">
        <v>10</v>
      </c>
      <c r="Q39" s="141">
        <f t="shared" si="4"/>
        <v>0.5357142857142857</v>
      </c>
      <c r="R39" s="141">
        <f t="shared" si="0"/>
        <v>0.5357142857142857</v>
      </c>
      <c r="S39" s="141">
        <f t="shared" si="7"/>
        <v>2.1428571428571428</v>
      </c>
      <c r="T39" s="169"/>
      <c r="U39" s="54">
        <f t="shared" si="5"/>
        <v>2.1428571428571428</v>
      </c>
      <c r="V39" s="113"/>
      <c r="W39" s="121"/>
      <c r="X39" s="170">
        <f t="shared" si="6"/>
        <v>700</v>
      </c>
      <c r="Y39" s="170">
        <f t="shared" si="2"/>
        <v>700</v>
      </c>
      <c r="Z39" s="170">
        <f t="shared" si="3"/>
        <v>700</v>
      </c>
      <c r="AA39" s="121"/>
      <c r="AB39" s="174" t="s">
        <v>279</v>
      </c>
      <c r="AC39" s="53" t="s">
        <v>57</v>
      </c>
      <c r="AD39" s="175">
        <v>2.1428571428571401</v>
      </c>
      <c r="AF39" s="53" t="s">
        <v>72</v>
      </c>
    </row>
    <row r="40" spans="3:32" s="18" customFormat="1">
      <c r="C40" s="53" t="s">
        <v>50</v>
      </c>
      <c r="D40" s="125">
        <v>1</v>
      </c>
      <c r="E40" s="126">
        <v>1</v>
      </c>
      <c r="F40" s="126">
        <v>0</v>
      </c>
      <c r="G40" s="126">
        <v>4</v>
      </c>
      <c r="H40" s="126">
        <v>10</v>
      </c>
      <c r="I40" s="126">
        <v>0</v>
      </c>
      <c r="J40" s="126">
        <v>1</v>
      </c>
      <c r="K40" s="126">
        <v>5</v>
      </c>
      <c r="L40" s="126">
        <v>9</v>
      </c>
      <c r="M40" s="126">
        <v>0</v>
      </c>
      <c r="N40" s="167">
        <v>1</v>
      </c>
      <c r="O40" s="167">
        <v>5</v>
      </c>
      <c r="P40" s="167">
        <v>9</v>
      </c>
      <c r="Q40" s="141">
        <f t="shared" si="4"/>
        <v>2.1428571428571428</v>
      </c>
      <c r="R40" s="141">
        <f t="shared" si="0"/>
        <v>0.5357142857142857</v>
      </c>
      <c r="S40" s="141">
        <f t="shared" si="7"/>
        <v>0.5357142857142857</v>
      </c>
      <c r="T40" s="169"/>
      <c r="U40" s="54">
        <f t="shared" si="5"/>
        <v>2.1428571428571428</v>
      </c>
      <c r="V40" s="113"/>
      <c r="W40" s="121"/>
      <c r="X40" s="170">
        <f t="shared" si="6"/>
        <v>700</v>
      </c>
      <c r="Y40" s="170">
        <f t="shared" si="2"/>
        <v>700</v>
      </c>
      <c r="Z40" s="170">
        <f t="shared" si="3"/>
        <v>700</v>
      </c>
      <c r="AA40" s="121"/>
      <c r="AB40" s="174" t="s">
        <v>280</v>
      </c>
      <c r="AC40" s="53" t="s">
        <v>58</v>
      </c>
      <c r="AD40" s="175">
        <v>2.1428571428571401</v>
      </c>
      <c r="AF40" s="53" t="s">
        <v>66</v>
      </c>
    </row>
    <row r="41" spans="3:32" s="18" customFormat="1">
      <c r="C41" s="127" t="s">
        <v>96</v>
      </c>
      <c r="D41" s="128">
        <v>1</v>
      </c>
      <c r="E41" s="127">
        <v>0</v>
      </c>
      <c r="F41" s="127">
        <v>1</v>
      </c>
      <c r="G41" s="127">
        <v>5</v>
      </c>
      <c r="H41" s="127">
        <v>9</v>
      </c>
      <c r="I41" s="127">
        <v>0</v>
      </c>
      <c r="J41" s="127">
        <v>1</v>
      </c>
      <c r="K41" s="127">
        <v>5</v>
      </c>
      <c r="L41" s="127">
        <v>9</v>
      </c>
      <c r="M41" s="127">
        <v>1</v>
      </c>
      <c r="N41" s="167">
        <v>0</v>
      </c>
      <c r="O41" s="167">
        <v>4</v>
      </c>
      <c r="P41" s="167">
        <v>10</v>
      </c>
      <c r="Q41" s="141">
        <f t="shared" si="4"/>
        <v>0.5357142857142857</v>
      </c>
      <c r="R41" s="141">
        <f t="shared" si="0"/>
        <v>0.5357142857142857</v>
      </c>
      <c r="S41" s="141">
        <f t="shared" si="7"/>
        <v>2.1428571428571428</v>
      </c>
      <c r="T41" s="169"/>
      <c r="U41" s="54">
        <f t="shared" si="5"/>
        <v>2.1428571428571428</v>
      </c>
      <c r="V41" s="113"/>
      <c r="W41" s="121"/>
      <c r="X41" s="170">
        <f t="shared" si="6"/>
        <v>700</v>
      </c>
      <c r="Y41" s="170">
        <f t="shared" si="2"/>
        <v>700</v>
      </c>
      <c r="Z41" s="170">
        <f t="shared" si="3"/>
        <v>700</v>
      </c>
      <c r="AA41" s="121"/>
      <c r="AB41" s="174" t="s">
        <v>281</v>
      </c>
      <c r="AC41" s="53" t="s">
        <v>60</v>
      </c>
      <c r="AD41" s="175">
        <v>2.1428571428571401</v>
      </c>
      <c r="AF41" s="53" t="s">
        <v>67</v>
      </c>
    </row>
    <row r="42" spans="3:32" s="18" customFormat="1">
      <c r="C42" s="127" t="s">
        <v>92</v>
      </c>
      <c r="D42" s="128">
        <v>1</v>
      </c>
      <c r="E42" s="126">
        <v>0</v>
      </c>
      <c r="F42" s="126">
        <v>1</v>
      </c>
      <c r="G42" s="126">
        <v>5</v>
      </c>
      <c r="H42" s="126">
        <v>9</v>
      </c>
      <c r="I42" s="126">
        <v>1</v>
      </c>
      <c r="J42" s="126">
        <v>0</v>
      </c>
      <c r="K42" s="126">
        <v>4</v>
      </c>
      <c r="L42" s="126">
        <v>10</v>
      </c>
      <c r="M42" s="126">
        <v>0</v>
      </c>
      <c r="N42" s="167">
        <v>1</v>
      </c>
      <c r="O42" s="167">
        <v>5</v>
      </c>
      <c r="P42" s="167">
        <v>9</v>
      </c>
      <c r="Q42" s="141">
        <f t="shared" si="4"/>
        <v>0.5357142857142857</v>
      </c>
      <c r="R42" s="141">
        <f t="shared" si="0"/>
        <v>2.1428571428571428</v>
      </c>
      <c r="S42" s="141">
        <f t="shared" si="7"/>
        <v>0.5357142857142857</v>
      </c>
      <c r="T42" s="169"/>
      <c r="U42" s="54">
        <f t="shared" si="5"/>
        <v>2.1428571428571428</v>
      </c>
      <c r="V42" s="113"/>
      <c r="W42" s="121"/>
      <c r="X42" s="170">
        <f t="shared" si="6"/>
        <v>700</v>
      </c>
      <c r="Y42" s="170">
        <f t="shared" si="2"/>
        <v>700</v>
      </c>
      <c r="Z42" s="170">
        <f t="shared" si="3"/>
        <v>700</v>
      </c>
      <c r="AA42" s="121"/>
      <c r="AB42" s="174" t="s">
        <v>282</v>
      </c>
      <c r="AC42" s="53" t="s">
        <v>63</v>
      </c>
      <c r="AD42" s="175">
        <v>2.1428571428571401</v>
      </c>
      <c r="AF42" s="53" t="s">
        <v>73</v>
      </c>
    </row>
    <row r="43" spans="3:32" s="18" customFormat="1">
      <c r="C43" s="53" t="s">
        <v>75</v>
      </c>
      <c r="D43" s="125">
        <v>2</v>
      </c>
      <c r="E43" s="126">
        <v>0</v>
      </c>
      <c r="F43" s="126">
        <v>2</v>
      </c>
      <c r="G43" s="126">
        <v>5</v>
      </c>
      <c r="H43" s="126">
        <v>8</v>
      </c>
      <c r="I43" s="126">
        <v>2</v>
      </c>
      <c r="J43" s="126">
        <v>0</v>
      </c>
      <c r="K43" s="126">
        <v>3</v>
      </c>
      <c r="L43" s="126">
        <v>10</v>
      </c>
      <c r="M43" s="126">
        <v>0</v>
      </c>
      <c r="N43" s="167">
        <v>2</v>
      </c>
      <c r="O43" s="167">
        <v>5</v>
      </c>
      <c r="P43" s="167">
        <v>8</v>
      </c>
      <c r="Q43" s="141">
        <f t="shared" si="4"/>
        <v>1.1538461538461537</v>
      </c>
      <c r="R43" s="141">
        <f t="shared" si="0"/>
        <v>4.615384615384615</v>
      </c>
      <c r="S43" s="141">
        <f t="shared" si="7"/>
        <v>1.1538461538461537</v>
      </c>
      <c r="T43" s="169"/>
      <c r="U43" s="54">
        <f t="shared" si="5"/>
        <v>4.615384615384615</v>
      </c>
      <c r="V43" s="113"/>
      <c r="W43" s="121"/>
      <c r="X43" s="170">
        <f t="shared" si="6"/>
        <v>1300</v>
      </c>
      <c r="Y43" s="170">
        <f t="shared" si="2"/>
        <v>1300</v>
      </c>
      <c r="Z43" s="170">
        <f t="shared" si="3"/>
        <v>1300</v>
      </c>
      <c r="AA43" s="121"/>
      <c r="AB43" s="174" t="s">
        <v>283</v>
      </c>
      <c r="AC43" s="53" t="s">
        <v>64</v>
      </c>
      <c r="AD43" s="175">
        <v>2.1428571428571401</v>
      </c>
      <c r="AF43" s="53" t="s">
        <v>75</v>
      </c>
    </row>
    <row r="44" spans="3:32" s="18" customFormat="1">
      <c r="C44" s="53" t="s">
        <v>57</v>
      </c>
      <c r="D44" s="125">
        <v>2</v>
      </c>
      <c r="E44" s="126">
        <v>1</v>
      </c>
      <c r="F44" s="126">
        <v>1</v>
      </c>
      <c r="G44" s="126">
        <v>4</v>
      </c>
      <c r="H44" s="126">
        <v>9</v>
      </c>
      <c r="I44" s="126">
        <v>1</v>
      </c>
      <c r="J44" s="126">
        <v>1</v>
      </c>
      <c r="K44" s="126">
        <v>4</v>
      </c>
      <c r="L44" s="126">
        <v>9</v>
      </c>
      <c r="M44" s="126">
        <v>0</v>
      </c>
      <c r="N44" s="167">
        <v>2</v>
      </c>
      <c r="O44" s="167">
        <v>5</v>
      </c>
      <c r="P44" s="167">
        <v>8</v>
      </c>
      <c r="Q44" s="141">
        <f t="shared" si="4"/>
        <v>0.28846153846153844</v>
      </c>
      <c r="R44" s="141">
        <f t="shared" si="0"/>
        <v>0.28846153846153844</v>
      </c>
      <c r="S44" s="141">
        <f t="shared" si="7"/>
        <v>1.1538461538461537</v>
      </c>
      <c r="T44" s="169"/>
      <c r="U44" s="54">
        <f t="shared" si="5"/>
        <v>1.1538461538461537</v>
      </c>
      <c r="V44" s="113"/>
      <c r="W44" s="121"/>
      <c r="X44" s="170">
        <f t="shared" si="6"/>
        <v>1300</v>
      </c>
      <c r="Y44" s="170">
        <f t="shared" si="2"/>
        <v>1300</v>
      </c>
      <c r="Z44" s="170">
        <f t="shared" si="3"/>
        <v>1300</v>
      </c>
      <c r="AA44" s="121"/>
      <c r="AB44" s="174" t="s">
        <v>284</v>
      </c>
      <c r="AC44" s="53" t="s">
        <v>65</v>
      </c>
      <c r="AD44" s="176">
        <v>2.1428571428571401</v>
      </c>
      <c r="AF44" s="127" t="s">
        <v>89</v>
      </c>
    </row>
    <row r="45" spans="3:32" s="18" customFormat="1">
      <c r="C45" s="127" t="s">
        <v>88</v>
      </c>
      <c r="D45" s="128">
        <v>1</v>
      </c>
      <c r="E45" s="126">
        <v>0</v>
      </c>
      <c r="F45" s="126">
        <v>1</v>
      </c>
      <c r="G45" s="126">
        <v>5</v>
      </c>
      <c r="H45" s="126">
        <v>9</v>
      </c>
      <c r="I45" s="126">
        <v>1</v>
      </c>
      <c r="J45" s="126">
        <v>0</v>
      </c>
      <c r="K45" s="126">
        <v>4</v>
      </c>
      <c r="L45" s="126">
        <v>10</v>
      </c>
      <c r="M45" s="126">
        <v>0</v>
      </c>
      <c r="N45" s="167">
        <v>1</v>
      </c>
      <c r="O45" s="167">
        <v>5</v>
      </c>
      <c r="P45" s="167">
        <v>9</v>
      </c>
      <c r="Q45" s="141">
        <f t="shared" si="4"/>
        <v>0.5357142857142857</v>
      </c>
      <c r="R45" s="141">
        <f t="shared" si="0"/>
        <v>2.1428571428571428</v>
      </c>
      <c r="S45" s="141">
        <f t="shared" si="7"/>
        <v>0.5357142857142857</v>
      </c>
      <c r="T45" s="169"/>
      <c r="U45" s="54">
        <f t="shared" si="5"/>
        <v>2.1428571428571428</v>
      </c>
      <c r="V45" s="113"/>
      <c r="W45" s="121"/>
      <c r="X45" s="170">
        <f t="shared" si="6"/>
        <v>700</v>
      </c>
      <c r="Y45" s="170">
        <f t="shared" si="2"/>
        <v>700</v>
      </c>
      <c r="Z45" s="170">
        <f t="shared" si="3"/>
        <v>700</v>
      </c>
      <c r="AA45" s="121"/>
      <c r="AB45" s="174" t="s">
        <v>285</v>
      </c>
      <c r="AC45" s="53" t="s">
        <v>66</v>
      </c>
      <c r="AD45" s="176">
        <v>2.1428571428571401</v>
      </c>
      <c r="AF45" s="53" t="s">
        <v>81</v>
      </c>
    </row>
    <row r="46" spans="3:32" s="18" customFormat="1">
      <c r="C46" s="53" t="s">
        <v>55</v>
      </c>
      <c r="D46" s="125">
        <v>1</v>
      </c>
      <c r="E46" s="126">
        <v>1</v>
      </c>
      <c r="F46" s="126">
        <v>0</v>
      </c>
      <c r="G46" s="126">
        <v>4</v>
      </c>
      <c r="H46" s="126">
        <v>10</v>
      </c>
      <c r="I46" s="126">
        <v>0</v>
      </c>
      <c r="J46" s="126">
        <v>1</v>
      </c>
      <c r="K46" s="126">
        <v>5</v>
      </c>
      <c r="L46" s="126">
        <v>9</v>
      </c>
      <c r="M46" s="126">
        <v>0</v>
      </c>
      <c r="N46" s="167">
        <v>1</v>
      </c>
      <c r="O46" s="167">
        <v>5</v>
      </c>
      <c r="P46" s="167">
        <v>9</v>
      </c>
      <c r="Q46" s="141">
        <f t="shared" si="4"/>
        <v>2.1428571428571428</v>
      </c>
      <c r="R46" s="141">
        <f t="shared" si="0"/>
        <v>0.5357142857142857</v>
      </c>
      <c r="S46" s="141">
        <f t="shared" si="7"/>
        <v>0.5357142857142857</v>
      </c>
      <c r="T46" s="169"/>
      <c r="U46" s="54">
        <f t="shared" si="5"/>
        <v>2.1428571428571428</v>
      </c>
      <c r="V46" s="113"/>
      <c r="W46" s="121"/>
      <c r="X46" s="170">
        <f t="shared" si="6"/>
        <v>700</v>
      </c>
      <c r="Y46" s="170">
        <f t="shared" si="2"/>
        <v>700</v>
      </c>
      <c r="Z46" s="170">
        <f t="shared" si="3"/>
        <v>700</v>
      </c>
      <c r="AA46" s="121"/>
      <c r="AB46" s="174" t="s">
        <v>286</v>
      </c>
      <c r="AC46" s="53" t="s">
        <v>67</v>
      </c>
      <c r="AD46" s="176">
        <v>2.1428571428571401</v>
      </c>
      <c r="AF46" s="127" t="s">
        <v>85</v>
      </c>
    </row>
    <row r="47" spans="3:32" s="18" customFormat="1">
      <c r="C47" s="53" t="s">
        <v>48</v>
      </c>
      <c r="D47" s="125">
        <v>2</v>
      </c>
      <c r="E47" s="126">
        <v>1</v>
      </c>
      <c r="F47" s="126">
        <v>1</v>
      </c>
      <c r="G47" s="126">
        <v>4</v>
      </c>
      <c r="H47" s="126">
        <v>9</v>
      </c>
      <c r="I47" s="126">
        <v>1</v>
      </c>
      <c r="J47" s="126">
        <v>1</v>
      </c>
      <c r="K47" s="126">
        <v>4</v>
      </c>
      <c r="L47" s="126">
        <v>9</v>
      </c>
      <c r="M47" s="126">
        <v>0</v>
      </c>
      <c r="N47" s="167">
        <v>2</v>
      </c>
      <c r="O47" s="167">
        <v>5</v>
      </c>
      <c r="P47" s="167">
        <v>8</v>
      </c>
      <c r="Q47" s="141">
        <f t="shared" si="4"/>
        <v>0.28846153846153844</v>
      </c>
      <c r="R47" s="141">
        <f t="shared" si="0"/>
        <v>0.28846153846153844</v>
      </c>
      <c r="S47" s="141">
        <f t="shared" si="7"/>
        <v>1.1538461538461537</v>
      </c>
      <c r="T47" s="169"/>
      <c r="U47" s="54">
        <f t="shared" si="5"/>
        <v>1.1538461538461537</v>
      </c>
      <c r="V47" s="113"/>
      <c r="W47" s="121"/>
      <c r="X47" s="170">
        <f t="shared" si="6"/>
        <v>1300</v>
      </c>
      <c r="Y47" s="170">
        <f t="shared" si="2"/>
        <v>1300</v>
      </c>
      <c r="Z47" s="170">
        <f t="shared" si="3"/>
        <v>1300</v>
      </c>
      <c r="AA47" s="121"/>
      <c r="AB47" s="174" t="s">
        <v>287</v>
      </c>
      <c r="AC47" s="53" t="s">
        <v>68</v>
      </c>
      <c r="AD47" s="176">
        <v>2.1428571428571401</v>
      </c>
      <c r="AF47" s="127" t="s">
        <v>87</v>
      </c>
    </row>
    <row r="48" spans="3:32" s="18" customFormat="1">
      <c r="C48" s="127" t="s">
        <v>113</v>
      </c>
      <c r="D48" s="128">
        <v>1</v>
      </c>
      <c r="E48" s="127">
        <v>0</v>
      </c>
      <c r="F48" s="127">
        <v>1</v>
      </c>
      <c r="G48" s="127">
        <v>5</v>
      </c>
      <c r="H48" s="127">
        <v>9</v>
      </c>
      <c r="I48" s="127">
        <v>0</v>
      </c>
      <c r="J48" s="127">
        <v>1</v>
      </c>
      <c r="K48" s="127">
        <v>5</v>
      </c>
      <c r="L48" s="127">
        <v>9</v>
      </c>
      <c r="M48" s="127">
        <v>1</v>
      </c>
      <c r="N48" s="167">
        <v>0</v>
      </c>
      <c r="O48" s="167">
        <v>4</v>
      </c>
      <c r="P48" s="167">
        <v>10</v>
      </c>
      <c r="Q48" s="141">
        <f t="shared" si="4"/>
        <v>0.5357142857142857</v>
      </c>
      <c r="R48" s="141">
        <f t="shared" si="0"/>
        <v>0.5357142857142857</v>
      </c>
      <c r="S48" s="141">
        <f t="shared" si="7"/>
        <v>2.1428571428571428</v>
      </c>
      <c r="T48" s="169"/>
      <c r="U48" s="54">
        <f t="shared" si="5"/>
        <v>2.1428571428571428</v>
      </c>
      <c r="V48" s="113"/>
      <c r="W48" s="121"/>
      <c r="X48" s="170">
        <f t="shared" si="6"/>
        <v>700</v>
      </c>
      <c r="Y48" s="170">
        <f t="shared" si="2"/>
        <v>700</v>
      </c>
      <c r="Z48" s="170">
        <f t="shared" si="3"/>
        <v>700</v>
      </c>
      <c r="AA48" s="121"/>
      <c r="AB48" s="174" t="s">
        <v>288</v>
      </c>
      <c r="AC48" s="53" t="s">
        <v>70</v>
      </c>
      <c r="AD48" s="176">
        <v>2.1428571428571401</v>
      </c>
      <c r="AF48" s="127" t="s">
        <v>103</v>
      </c>
    </row>
    <row r="49" spans="3:32" s="18" customFormat="1">
      <c r="C49" s="53" t="s">
        <v>74</v>
      </c>
      <c r="D49" s="125">
        <v>1</v>
      </c>
      <c r="E49" s="126">
        <v>0</v>
      </c>
      <c r="F49" s="126">
        <v>1</v>
      </c>
      <c r="G49" s="126">
        <v>5</v>
      </c>
      <c r="H49" s="126">
        <v>9</v>
      </c>
      <c r="I49" s="126">
        <v>1</v>
      </c>
      <c r="J49" s="126">
        <v>0</v>
      </c>
      <c r="K49" s="126">
        <v>4</v>
      </c>
      <c r="L49" s="126">
        <v>10</v>
      </c>
      <c r="M49" s="126">
        <v>0</v>
      </c>
      <c r="N49" s="167">
        <v>1</v>
      </c>
      <c r="O49" s="167">
        <v>5</v>
      </c>
      <c r="P49" s="167">
        <v>9</v>
      </c>
      <c r="Q49" s="141">
        <f t="shared" si="4"/>
        <v>0.5357142857142857</v>
      </c>
      <c r="R49" s="141">
        <f t="shared" si="0"/>
        <v>2.1428571428571428</v>
      </c>
      <c r="S49" s="141">
        <f t="shared" si="7"/>
        <v>0.5357142857142857</v>
      </c>
      <c r="T49" s="169"/>
      <c r="U49" s="54">
        <f t="shared" si="5"/>
        <v>2.1428571428571428</v>
      </c>
      <c r="V49" s="113"/>
      <c r="W49" s="121"/>
      <c r="X49" s="170">
        <f t="shared" si="6"/>
        <v>700</v>
      </c>
      <c r="Y49" s="170">
        <f t="shared" si="2"/>
        <v>700</v>
      </c>
      <c r="Z49" s="170">
        <f t="shared" si="3"/>
        <v>700</v>
      </c>
      <c r="AA49" s="121"/>
      <c r="AB49" s="174" t="s">
        <v>289</v>
      </c>
      <c r="AC49" s="53" t="s">
        <v>72</v>
      </c>
      <c r="AD49" s="176">
        <v>2.1428571428571401</v>
      </c>
      <c r="AF49" s="127" t="s">
        <v>84</v>
      </c>
    </row>
    <row r="50" spans="3:32" s="18" customFormat="1">
      <c r="C50" s="53" t="s">
        <v>64</v>
      </c>
      <c r="D50" s="125">
        <v>1</v>
      </c>
      <c r="E50" s="126">
        <v>1</v>
      </c>
      <c r="F50" s="126">
        <v>0</v>
      </c>
      <c r="G50" s="126">
        <v>4</v>
      </c>
      <c r="H50" s="126">
        <v>10</v>
      </c>
      <c r="I50" s="126">
        <v>0</v>
      </c>
      <c r="J50" s="126">
        <v>1</v>
      </c>
      <c r="K50" s="126">
        <v>5</v>
      </c>
      <c r="L50" s="126">
        <v>9</v>
      </c>
      <c r="M50" s="126">
        <v>0</v>
      </c>
      <c r="N50" s="167">
        <v>1</v>
      </c>
      <c r="O50" s="167">
        <v>5</v>
      </c>
      <c r="P50" s="167">
        <v>9</v>
      </c>
      <c r="Q50" s="141">
        <f t="shared" si="4"/>
        <v>2.1428571428571428</v>
      </c>
      <c r="R50" s="141">
        <f t="shared" si="0"/>
        <v>0.5357142857142857</v>
      </c>
      <c r="S50" s="141">
        <f t="shared" si="7"/>
        <v>0.5357142857142857</v>
      </c>
      <c r="T50" s="169"/>
      <c r="U50" s="54">
        <f t="shared" si="5"/>
        <v>2.1428571428571428</v>
      </c>
      <c r="V50" s="113"/>
      <c r="W50" s="121"/>
      <c r="X50" s="170">
        <f t="shared" si="6"/>
        <v>700</v>
      </c>
      <c r="Y50" s="170">
        <f t="shared" si="2"/>
        <v>700</v>
      </c>
      <c r="Z50" s="170">
        <f t="shared" si="3"/>
        <v>700</v>
      </c>
      <c r="AA50" s="121"/>
      <c r="AB50" s="174" t="s">
        <v>290</v>
      </c>
      <c r="AC50" s="53" t="s">
        <v>73</v>
      </c>
      <c r="AD50" s="176">
        <v>2.1428571428571401</v>
      </c>
      <c r="AF50" s="127" t="s">
        <v>232</v>
      </c>
    </row>
    <row r="51" spans="3:32" s="18" customFormat="1">
      <c r="C51" s="127" t="s">
        <v>231</v>
      </c>
      <c r="D51" s="128">
        <v>1</v>
      </c>
      <c r="E51" s="127">
        <v>0</v>
      </c>
      <c r="F51" s="127">
        <v>1</v>
      </c>
      <c r="G51" s="127">
        <v>5</v>
      </c>
      <c r="H51" s="127">
        <v>9</v>
      </c>
      <c r="I51" s="127">
        <v>0</v>
      </c>
      <c r="J51" s="127">
        <v>1</v>
      </c>
      <c r="K51" s="127">
        <v>5</v>
      </c>
      <c r="L51" s="127">
        <v>9</v>
      </c>
      <c r="M51" s="127">
        <v>1</v>
      </c>
      <c r="N51" s="167">
        <v>0</v>
      </c>
      <c r="O51" s="167">
        <v>4</v>
      </c>
      <c r="P51" s="167">
        <v>10</v>
      </c>
      <c r="Q51" s="141">
        <f t="shared" si="4"/>
        <v>0.5357142857142857</v>
      </c>
      <c r="R51" s="141">
        <f t="shared" si="0"/>
        <v>0.5357142857142857</v>
      </c>
      <c r="S51" s="141">
        <f t="shared" si="7"/>
        <v>2.1428571428571428</v>
      </c>
      <c r="T51" s="169"/>
      <c r="U51" s="54">
        <f t="shared" si="5"/>
        <v>2.1428571428571428</v>
      </c>
      <c r="V51" s="113"/>
      <c r="W51" s="121"/>
      <c r="X51" s="170">
        <f t="shared" si="6"/>
        <v>700</v>
      </c>
      <c r="Y51" s="170">
        <f t="shared" si="2"/>
        <v>700</v>
      </c>
      <c r="Z51" s="170">
        <f t="shared" si="3"/>
        <v>700</v>
      </c>
      <c r="AA51" s="121"/>
      <c r="AB51" s="174" t="s">
        <v>291</v>
      </c>
      <c r="AC51" s="53" t="s">
        <v>75</v>
      </c>
      <c r="AD51" s="176">
        <v>2.1428571428571401</v>
      </c>
      <c r="AF51" s="127"/>
    </row>
    <row r="52" spans="3:32" s="18" customFormat="1">
      <c r="C52" s="127" t="s">
        <v>232</v>
      </c>
      <c r="D52" s="128">
        <v>1</v>
      </c>
      <c r="E52" s="127">
        <v>0</v>
      </c>
      <c r="F52" s="127">
        <v>1</v>
      </c>
      <c r="G52" s="127">
        <v>5</v>
      </c>
      <c r="H52" s="127">
        <v>9</v>
      </c>
      <c r="I52" s="127">
        <v>0</v>
      </c>
      <c r="J52" s="127">
        <v>1</v>
      </c>
      <c r="K52" s="127">
        <v>5</v>
      </c>
      <c r="L52" s="127">
        <v>9</v>
      </c>
      <c r="M52" s="127">
        <v>1</v>
      </c>
      <c r="N52" s="167">
        <v>0</v>
      </c>
      <c r="O52" s="167">
        <v>4</v>
      </c>
      <c r="P52" s="167">
        <v>10</v>
      </c>
      <c r="Q52" s="141">
        <f t="shared" si="4"/>
        <v>0.5357142857142857</v>
      </c>
      <c r="R52" s="141">
        <f t="shared" si="0"/>
        <v>0.5357142857142857</v>
      </c>
      <c r="S52" s="141">
        <f t="shared" si="7"/>
        <v>2.1428571428571428</v>
      </c>
      <c r="T52" s="169"/>
      <c r="U52" s="54">
        <f t="shared" si="5"/>
        <v>2.1428571428571428</v>
      </c>
      <c r="V52" s="113"/>
      <c r="W52" s="121"/>
      <c r="X52" s="170">
        <f t="shared" si="6"/>
        <v>700</v>
      </c>
      <c r="Y52" s="170">
        <f t="shared" si="2"/>
        <v>700</v>
      </c>
      <c r="Z52" s="170">
        <f t="shared" si="3"/>
        <v>700</v>
      </c>
      <c r="AA52" s="121"/>
      <c r="AB52" s="174" t="s">
        <v>292</v>
      </c>
      <c r="AC52" s="53" t="s">
        <v>76</v>
      </c>
      <c r="AD52" s="176">
        <v>2.1428571428571401</v>
      </c>
    </row>
    <row r="53" spans="3:32" s="18" customFormat="1">
      <c r="C53" s="53" t="s">
        <v>63</v>
      </c>
      <c r="D53" s="125">
        <v>2</v>
      </c>
      <c r="E53" s="126">
        <v>1</v>
      </c>
      <c r="F53" s="126">
        <v>1</v>
      </c>
      <c r="G53" s="126">
        <v>4</v>
      </c>
      <c r="H53" s="126">
        <v>9</v>
      </c>
      <c r="I53" s="126">
        <v>0</v>
      </c>
      <c r="J53" s="126">
        <v>2</v>
      </c>
      <c r="K53" s="126">
        <v>5</v>
      </c>
      <c r="L53" s="126">
        <v>8</v>
      </c>
      <c r="M53" s="126">
        <v>1</v>
      </c>
      <c r="N53" s="167">
        <v>1</v>
      </c>
      <c r="O53" s="167">
        <v>4</v>
      </c>
      <c r="P53" s="167">
        <v>9</v>
      </c>
      <c r="Q53" s="141">
        <f t="shared" si="4"/>
        <v>0.28846153846153844</v>
      </c>
      <c r="R53" s="141">
        <f t="shared" si="0"/>
        <v>1.1538461538461537</v>
      </c>
      <c r="S53" s="141">
        <f t="shared" si="7"/>
        <v>0.28846153846153844</v>
      </c>
      <c r="T53" s="169"/>
      <c r="U53" s="54">
        <f t="shared" si="5"/>
        <v>1.1538461538461537</v>
      </c>
      <c r="V53" s="113"/>
      <c r="W53" s="121"/>
      <c r="X53" s="170">
        <f t="shared" si="6"/>
        <v>1300</v>
      </c>
      <c r="Y53" s="170">
        <f t="shared" si="2"/>
        <v>1300</v>
      </c>
      <c r="Z53" s="170">
        <f t="shared" si="3"/>
        <v>1300</v>
      </c>
      <c r="AA53" s="121"/>
      <c r="AB53" s="174" t="s">
        <v>293</v>
      </c>
      <c r="AC53" s="53" t="s">
        <v>78</v>
      </c>
      <c r="AD53" s="176">
        <v>2.1428571428571401</v>
      </c>
    </row>
    <row r="54" spans="3:32" s="18" customFormat="1">
      <c r="C54" s="127" t="s">
        <v>86</v>
      </c>
      <c r="D54" s="128">
        <v>1</v>
      </c>
      <c r="E54" s="126">
        <v>0</v>
      </c>
      <c r="F54" s="126">
        <v>1</v>
      </c>
      <c r="G54" s="126">
        <v>5</v>
      </c>
      <c r="H54" s="126">
        <v>9</v>
      </c>
      <c r="I54" s="126">
        <v>1</v>
      </c>
      <c r="J54" s="126">
        <v>0</v>
      </c>
      <c r="K54" s="126">
        <v>4</v>
      </c>
      <c r="L54" s="126">
        <v>10</v>
      </c>
      <c r="M54" s="126">
        <v>0</v>
      </c>
      <c r="N54" s="167">
        <v>1</v>
      </c>
      <c r="O54" s="167">
        <v>5</v>
      </c>
      <c r="P54" s="167">
        <v>9</v>
      </c>
      <c r="Q54" s="141">
        <f t="shared" si="4"/>
        <v>0.5357142857142857</v>
      </c>
      <c r="R54" s="141">
        <f t="shared" si="0"/>
        <v>2.1428571428571428</v>
      </c>
      <c r="S54" s="141">
        <f t="shared" si="7"/>
        <v>0.5357142857142857</v>
      </c>
      <c r="T54" s="169"/>
      <c r="U54" s="54">
        <f t="shared" si="5"/>
        <v>2.1428571428571428</v>
      </c>
      <c r="V54" s="113"/>
      <c r="W54" s="121"/>
      <c r="X54" s="170">
        <f t="shared" si="6"/>
        <v>700</v>
      </c>
      <c r="Y54" s="170">
        <f t="shared" si="2"/>
        <v>700</v>
      </c>
      <c r="Z54" s="170">
        <f t="shared" si="3"/>
        <v>700</v>
      </c>
      <c r="AA54" s="121"/>
      <c r="AB54" s="174" t="s">
        <v>294</v>
      </c>
      <c r="AC54" s="53" t="s">
        <v>79</v>
      </c>
      <c r="AD54" s="176">
        <v>2.1428571428571401</v>
      </c>
    </row>
    <row r="55" spans="3:32" s="18" customFormat="1">
      <c r="C55" s="53" t="s">
        <v>72</v>
      </c>
      <c r="D55" s="125">
        <v>2</v>
      </c>
      <c r="E55" s="126">
        <v>0</v>
      </c>
      <c r="F55" s="126">
        <v>2</v>
      </c>
      <c r="G55" s="126">
        <v>5</v>
      </c>
      <c r="H55" s="126">
        <v>8</v>
      </c>
      <c r="I55" s="126">
        <v>2</v>
      </c>
      <c r="J55" s="126">
        <v>0</v>
      </c>
      <c r="K55" s="126">
        <v>3</v>
      </c>
      <c r="L55" s="126">
        <v>10</v>
      </c>
      <c r="M55" s="126">
        <v>0</v>
      </c>
      <c r="N55" s="167">
        <v>2</v>
      </c>
      <c r="O55" s="167">
        <v>5</v>
      </c>
      <c r="P55" s="167">
        <v>8</v>
      </c>
      <c r="Q55" s="141">
        <f t="shared" si="4"/>
        <v>1.1538461538461537</v>
      </c>
      <c r="R55" s="141">
        <f t="shared" si="0"/>
        <v>4.615384615384615</v>
      </c>
      <c r="S55" s="141">
        <f t="shared" si="7"/>
        <v>1.1538461538461537</v>
      </c>
      <c r="T55" s="169"/>
      <c r="U55" s="54">
        <f t="shared" si="5"/>
        <v>4.615384615384615</v>
      </c>
      <c r="V55" s="113"/>
      <c r="W55" s="121"/>
      <c r="X55" s="170">
        <f t="shared" si="6"/>
        <v>1300</v>
      </c>
      <c r="Y55" s="170">
        <f t="shared" si="2"/>
        <v>1300</v>
      </c>
      <c r="Z55" s="170">
        <f t="shared" si="3"/>
        <v>1300</v>
      </c>
      <c r="AA55" s="121"/>
      <c r="AB55" s="174" t="s">
        <v>295</v>
      </c>
      <c r="AC55" s="53" t="s">
        <v>52</v>
      </c>
      <c r="AD55" s="176">
        <v>2.1428571428571401</v>
      </c>
    </row>
    <row r="56" spans="3:32" s="18" customFormat="1">
      <c r="C56" s="53" t="s">
        <v>81</v>
      </c>
      <c r="D56" s="128">
        <v>1</v>
      </c>
      <c r="E56" s="126">
        <v>0</v>
      </c>
      <c r="F56" s="126">
        <v>1</v>
      </c>
      <c r="G56" s="126">
        <v>5</v>
      </c>
      <c r="H56" s="126">
        <v>9</v>
      </c>
      <c r="I56" s="126">
        <v>1</v>
      </c>
      <c r="J56" s="126">
        <v>0</v>
      </c>
      <c r="K56" s="126">
        <v>4</v>
      </c>
      <c r="L56" s="126">
        <v>10</v>
      </c>
      <c r="M56" s="126">
        <v>0</v>
      </c>
      <c r="N56" s="167">
        <v>1</v>
      </c>
      <c r="O56" s="167">
        <v>5</v>
      </c>
      <c r="P56" s="167">
        <v>9</v>
      </c>
      <c r="Q56" s="141">
        <f t="shared" si="4"/>
        <v>0.5357142857142857</v>
      </c>
      <c r="R56" s="141">
        <f t="shared" si="0"/>
        <v>2.1428571428571428</v>
      </c>
      <c r="S56" s="141">
        <f t="shared" si="7"/>
        <v>0.5357142857142857</v>
      </c>
      <c r="T56" s="169"/>
      <c r="U56" s="54">
        <f t="shared" si="5"/>
        <v>2.1428571428571428</v>
      </c>
      <c r="V56" s="113"/>
      <c r="W56" s="121"/>
      <c r="X56" s="170">
        <f t="shared" si="6"/>
        <v>700</v>
      </c>
      <c r="Y56" s="170">
        <f t="shared" si="2"/>
        <v>700</v>
      </c>
      <c r="Z56" s="170">
        <f t="shared" si="3"/>
        <v>700</v>
      </c>
      <c r="AA56" s="121"/>
      <c r="AB56" s="174" t="s">
        <v>296</v>
      </c>
      <c r="AC56" s="53" t="s">
        <v>81</v>
      </c>
      <c r="AD56" s="176">
        <v>2.1428571428571401</v>
      </c>
    </row>
    <row r="57" spans="3:32" s="18" customFormat="1">
      <c r="C57" s="127" t="s">
        <v>94</v>
      </c>
      <c r="D57" s="128">
        <v>2</v>
      </c>
      <c r="E57" s="127">
        <v>0</v>
      </c>
      <c r="F57" s="127">
        <v>2</v>
      </c>
      <c r="G57" s="127">
        <v>5</v>
      </c>
      <c r="H57" s="127">
        <v>8</v>
      </c>
      <c r="I57" s="127">
        <v>0</v>
      </c>
      <c r="J57" s="127">
        <v>2</v>
      </c>
      <c r="K57" s="127">
        <v>5</v>
      </c>
      <c r="L57" s="127">
        <v>8</v>
      </c>
      <c r="M57" s="127">
        <v>2</v>
      </c>
      <c r="N57" s="167">
        <v>0</v>
      </c>
      <c r="O57" s="167">
        <v>3</v>
      </c>
      <c r="P57" s="167">
        <v>10</v>
      </c>
      <c r="Q57" s="141">
        <f t="shared" si="4"/>
        <v>1.1538461538461537</v>
      </c>
      <c r="R57" s="141">
        <f t="shared" si="0"/>
        <v>1.1538461538461537</v>
      </c>
      <c r="S57" s="141">
        <f t="shared" si="7"/>
        <v>4.615384615384615</v>
      </c>
      <c r="T57" s="169"/>
      <c r="U57" s="54">
        <f t="shared" si="5"/>
        <v>4.615384615384615</v>
      </c>
      <c r="V57" s="113"/>
      <c r="W57" s="121"/>
      <c r="X57" s="170">
        <f t="shared" si="6"/>
        <v>1300</v>
      </c>
      <c r="Y57" s="170">
        <f t="shared" si="2"/>
        <v>1300</v>
      </c>
      <c r="Z57" s="170">
        <f t="shared" si="3"/>
        <v>1300</v>
      </c>
      <c r="AA57" s="121"/>
      <c r="AB57" s="174" t="s">
        <v>297</v>
      </c>
      <c r="AC57" s="127" t="s">
        <v>82</v>
      </c>
      <c r="AD57" s="176">
        <v>2.1428571428571401</v>
      </c>
    </row>
    <row r="58" spans="3:32" s="18" customFormat="1">
      <c r="C58" s="53" t="s">
        <v>62</v>
      </c>
      <c r="D58" s="125">
        <v>2</v>
      </c>
      <c r="E58" s="126">
        <v>1</v>
      </c>
      <c r="F58" s="126">
        <v>1</v>
      </c>
      <c r="G58" s="126">
        <v>4</v>
      </c>
      <c r="H58" s="126">
        <v>9</v>
      </c>
      <c r="I58" s="126">
        <v>0</v>
      </c>
      <c r="J58" s="126">
        <v>2</v>
      </c>
      <c r="K58" s="126">
        <v>5</v>
      </c>
      <c r="L58" s="126">
        <v>8</v>
      </c>
      <c r="M58" s="126">
        <v>1</v>
      </c>
      <c r="N58" s="167">
        <v>1</v>
      </c>
      <c r="O58" s="167">
        <v>4</v>
      </c>
      <c r="P58" s="167">
        <v>9</v>
      </c>
      <c r="Q58" s="141">
        <f t="shared" ref="Q58:Q89" si="8">(15*((E58*H58)-(G58*F58))^2)/X58</f>
        <v>0.28846153846153844</v>
      </c>
      <c r="R58" s="141">
        <f t="shared" ref="R58:R89" si="9">(15*((I58*L58)-(K58*J58))^2)/Y58</f>
        <v>1.1538461538461537</v>
      </c>
      <c r="S58" s="141">
        <f t="shared" si="7"/>
        <v>0.28846153846153844</v>
      </c>
      <c r="T58" s="169"/>
      <c r="U58" s="54">
        <f t="shared" ref="U58:U89" si="10">MAX(Q58:S58)</f>
        <v>1.1538461538461537</v>
      </c>
      <c r="V58" s="113"/>
      <c r="W58" s="121"/>
      <c r="X58" s="170">
        <f t="shared" si="6"/>
        <v>1300</v>
      </c>
      <c r="Y58" s="170">
        <f t="shared" si="2"/>
        <v>1300</v>
      </c>
      <c r="Z58" s="170">
        <f t="shared" si="3"/>
        <v>1300</v>
      </c>
      <c r="AA58" s="121"/>
      <c r="AB58" s="174" t="s">
        <v>298</v>
      </c>
      <c r="AC58" s="127" t="s">
        <v>84</v>
      </c>
      <c r="AD58" s="176">
        <v>2.1428571428571401</v>
      </c>
    </row>
    <row r="59" spans="3:32" s="18" customFormat="1">
      <c r="C59" s="53" t="s">
        <v>59</v>
      </c>
      <c r="D59" s="125">
        <v>1</v>
      </c>
      <c r="E59" s="126">
        <v>1</v>
      </c>
      <c r="F59" s="126">
        <v>0</v>
      </c>
      <c r="G59" s="126">
        <v>4</v>
      </c>
      <c r="H59" s="126">
        <v>10</v>
      </c>
      <c r="I59" s="126">
        <v>0</v>
      </c>
      <c r="J59" s="126">
        <v>1</v>
      </c>
      <c r="K59" s="126">
        <v>5</v>
      </c>
      <c r="L59" s="126">
        <v>9</v>
      </c>
      <c r="M59" s="126">
        <v>0</v>
      </c>
      <c r="N59" s="167">
        <v>1</v>
      </c>
      <c r="O59" s="167">
        <v>5</v>
      </c>
      <c r="P59" s="167">
        <v>9</v>
      </c>
      <c r="Q59" s="141">
        <f t="shared" si="8"/>
        <v>2.1428571428571428</v>
      </c>
      <c r="R59" s="141">
        <f t="shared" si="9"/>
        <v>0.5357142857142857</v>
      </c>
      <c r="S59" s="141">
        <f t="shared" si="7"/>
        <v>0.5357142857142857</v>
      </c>
      <c r="T59" s="169"/>
      <c r="U59" s="54">
        <f t="shared" si="10"/>
        <v>2.1428571428571428</v>
      </c>
      <c r="V59" s="113"/>
      <c r="W59" s="121"/>
      <c r="X59" s="170">
        <f t="shared" si="6"/>
        <v>700</v>
      </c>
      <c r="Y59" s="170">
        <f t="shared" si="2"/>
        <v>700</v>
      </c>
      <c r="Z59" s="170">
        <f t="shared" si="3"/>
        <v>700</v>
      </c>
      <c r="AA59" s="121"/>
      <c r="AB59" s="174" t="s">
        <v>299</v>
      </c>
      <c r="AC59" s="127" t="s">
        <v>85</v>
      </c>
      <c r="AD59" s="176">
        <v>2.1428571428571401</v>
      </c>
    </row>
    <row r="60" spans="3:32" s="18" customFormat="1">
      <c r="C60" s="127" t="s">
        <v>84</v>
      </c>
      <c r="D60" s="128">
        <v>2</v>
      </c>
      <c r="E60" s="127">
        <v>0</v>
      </c>
      <c r="F60" s="127">
        <v>2</v>
      </c>
      <c r="G60" s="127">
        <v>5</v>
      </c>
      <c r="H60" s="127">
        <v>8</v>
      </c>
      <c r="I60" s="127">
        <v>1</v>
      </c>
      <c r="J60" s="127">
        <v>1</v>
      </c>
      <c r="K60" s="127">
        <v>4</v>
      </c>
      <c r="L60" s="127">
        <v>9</v>
      </c>
      <c r="M60" s="127">
        <v>1</v>
      </c>
      <c r="N60" s="127">
        <v>1</v>
      </c>
      <c r="O60" s="127">
        <v>4</v>
      </c>
      <c r="P60" s="127">
        <v>9</v>
      </c>
      <c r="Q60" s="141">
        <f t="shared" si="8"/>
        <v>1.1538461538461537</v>
      </c>
      <c r="R60" s="141">
        <f t="shared" si="9"/>
        <v>0.28846153846153844</v>
      </c>
      <c r="S60" s="141">
        <f t="shared" si="7"/>
        <v>0.28846153846153844</v>
      </c>
      <c r="T60" s="169"/>
      <c r="U60" s="54">
        <f t="shared" si="10"/>
        <v>1.1538461538461537</v>
      </c>
      <c r="V60" s="113"/>
      <c r="W60" s="121"/>
      <c r="X60" s="170">
        <f t="shared" si="6"/>
        <v>1300</v>
      </c>
      <c r="Y60" s="170">
        <f t="shared" si="2"/>
        <v>1300</v>
      </c>
      <c r="Z60" s="170">
        <f t="shared" si="3"/>
        <v>1300</v>
      </c>
      <c r="AA60" s="121"/>
      <c r="AB60" s="174" t="s">
        <v>300</v>
      </c>
      <c r="AC60" s="127" t="s">
        <v>87</v>
      </c>
      <c r="AD60" s="176">
        <v>2.1428571428571401</v>
      </c>
    </row>
    <row r="61" spans="3:32" s="18" customFormat="1">
      <c r="C61" s="127" t="s">
        <v>112</v>
      </c>
      <c r="D61" s="128">
        <v>1</v>
      </c>
      <c r="E61" s="127">
        <v>0</v>
      </c>
      <c r="F61" s="127">
        <v>1</v>
      </c>
      <c r="G61" s="127">
        <v>5</v>
      </c>
      <c r="H61" s="127">
        <v>9</v>
      </c>
      <c r="I61" s="127">
        <v>0</v>
      </c>
      <c r="J61" s="127">
        <v>1</v>
      </c>
      <c r="K61" s="127">
        <v>5</v>
      </c>
      <c r="L61" s="127">
        <v>9</v>
      </c>
      <c r="M61" s="127">
        <v>1</v>
      </c>
      <c r="N61" s="167">
        <v>0</v>
      </c>
      <c r="O61" s="167">
        <v>4</v>
      </c>
      <c r="P61" s="167">
        <v>10</v>
      </c>
      <c r="Q61" s="141">
        <f t="shared" si="8"/>
        <v>0.5357142857142857</v>
      </c>
      <c r="R61" s="141">
        <f t="shared" si="9"/>
        <v>0.5357142857142857</v>
      </c>
      <c r="S61" s="141">
        <f t="shared" si="7"/>
        <v>2.1428571428571428</v>
      </c>
      <c r="T61" s="169"/>
      <c r="U61" s="54">
        <f t="shared" si="10"/>
        <v>2.1428571428571428</v>
      </c>
      <c r="V61" s="113"/>
      <c r="W61" s="121"/>
      <c r="X61" s="170">
        <f t="shared" si="6"/>
        <v>700</v>
      </c>
      <c r="Y61" s="170">
        <f t="shared" si="2"/>
        <v>700</v>
      </c>
      <c r="Z61" s="170">
        <f t="shared" si="3"/>
        <v>700</v>
      </c>
      <c r="AA61" s="121"/>
      <c r="AB61" s="174" t="s">
        <v>301</v>
      </c>
      <c r="AC61" s="127" t="s">
        <v>88</v>
      </c>
      <c r="AD61" s="176">
        <v>2.1428571428571401</v>
      </c>
    </row>
    <row r="62" spans="3:32" s="18" customFormat="1">
      <c r="C62" s="53" t="s">
        <v>71</v>
      </c>
      <c r="D62" s="125">
        <v>1</v>
      </c>
      <c r="E62" s="126">
        <v>0</v>
      </c>
      <c r="F62" s="126">
        <v>1</v>
      </c>
      <c r="G62" s="126">
        <v>5</v>
      </c>
      <c r="H62" s="126">
        <v>9</v>
      </c>
      <c r="I62" s="126">
        <v>1</v>
      </c>
      <c r="J62" s="126">
        <v>0</v>
      </c>
      <c r="K62" s="126">
        <v>4</v>
      </c>
      <c r="L62" s="126">
        <v>10</v>
      </c>
      <c r="M62" s="126">
        <v>0</v>
      </c>
      <c r="N62" s="167">
        <v>1</v>
      </c>
      <c r="O62" s="167">
        <v>5</v>
      </c>
      <c r="P62" s="167">
        <v>9</v>
      </c>
      <c r="Q62" s="141">
        <f t="shared" si="8"/>
        <v>0.5357142857142857</v>
      </c>
      <c r="R62" s="141">
        <f t="shared" si="9"/>
        <v>2.1428571428571428</v>
      </c>
      <c r="S62" s="141">
        <f t="shared" si="7"/>
        <v>0.5357142857142857</v>
      </c>
      <c r="T62" s="169"/>
      <c r="U62" s="54">
        <f t="shared" si="10"/>
        <v>2.1428571428571428</v>
      </c>
      <c r="V62" s="113"/>
      <c r="W62" s="121"/>
      <c r="X62" s="170">
        <f t="shared" si="6"/>
        <v>700</v>
      </c>
      <c r="Y62" s="170">
        <f t="shared" si="2"/>
        <v>700</v>
      </c>
      <c r="Z62" s="170">
        <f t="shared" si="3"/>
        <v>700</v>
      </c>
      <c r="AA62" s="121"/>
      <c r="AB62" s="174" t="s">
        <v>302</v>
      </c>
      <c r="AC62" s="127" t="s">
        <v>89</v>
      </c>
      <c r="AD62" s="176">
        <v>2.1428571428571401</v>
      </c>
    </row>
    <row r="63" spans="3:32" s="18" customFormat="1">
      <c r="C63" s="53" t="s">
        <v>73</v>
      </c>
      <c r="D63" s="125">
        <v>1</v>
      </c>
      <c r="E63" s="126">
        <v>0</v>
      </c>
      <c r="F63" s="126">
        <v>1</v>
      </c>
      <c r="G63" s="126">
        <v>5</v>
      </c>
      <c r="H63" s="126">
        <v>9</v>
      </c>
      <c r="I63" s="126">
        <v>1</v>
      </c>
      <c r="J63" s="126">
        <v>0</v>
      </c>
      <c r="K63" s="126">
        <v>4</v>
      </c>
      <c r="L63" s="126">
        <v>10</v>
      </c>
      <c r="M63" s="126">
        <v>0</v>
      </c>
      <c r="N63" s="167">
        <v>1</v>
      </c>
      <c r="O63" s="167">
        <v>5</v>
      </c>
      <c r="P63" s="167">
        <v>9</v>
      </c>
      <c r="Q63" s="141">
        <f t="shared" si="8"/>
        <v>0.5357142857142857</v>
      </c>
      <c r="R63" s="141">
        <f t="shared" si="9"/>
        <v>2.1428571428571428</v>
      </c>
      <c r="S63" s="141">
        <f t="shared" si="7"/>
        <v>0.5357142857142857</v>
      </c>
      <c r="T63" s="169"/>
      <c r="U63" s="54">
        <f t="shared" si="10"/>
        <v>2.1428571428571428</v>
      </c>
      <c r="V63" s="113"/>
      <c r="W63" s="121"/>
      <c r="X63" s="170">
        <f t="shared" si="6"/>
        <v>700</v>
      </c>
      <c r="Y63" s="170">
        <f t="shared" si="2"/>
        <v>700</v>
      </c>
      <c r="Z63" s="170">
        <f t="shared" si="3"/>
        <v>700</v>
      </c>
      <c r="AA63" s="121"/>
      <c r="AB63" s="174" t="s">
        <v>303</v>
      </c>
      <c r="AC63" s="127" t="s">
        <v>90</v>
      </c>
      <c r="AD63" s="176">
        <v>2.1428571428571401</v>
      </c>
    </row>
    <row r="64" spans="3:32" s="18" customFormat="1">
      <c r="C64" s="53" t="s">
        <v>76</v>
      </c>
      <c r="D64" s="125">
        <v>1</v>
      </c>
      <c r="E64" s="126">
        <v>0</v>
      </c>
      <c r="F64" s="126">
        <v>1</v>
      </c>
      <c r="G64" s="126">
        <v>5</v>
      </c>
      <c r="H64" s="126">
        <v>9</v>
      </c>
      <c r="I64" s="126">
        <v>1</v>
      </c>
      <c r="J64" s="126">
        <v>0</v>
      </c>
      <c r="K64" s="126">
        <v>4</v>
      </c>
      <c r="L64" s="126">
        <v>10</v>
      </c>
      <c r="M64" s="126">
        <v>0</v>
      </c>
      <c r="N64" s="167">
        <v>1</v>
      </c>
      <c r="O64" s="167">
        <v>5</v>
      </c>
      <c r="P64" s="167">
        <v>9</v>
      </c>
      <c r="Q64" s="141">
        <f t="shared" si="8"/>
        <v>0.5357142857142857</v>
      </c>
      <c r="R64" s="141">
        <f t="shared" si="9"/>
        <v>2.1428571428571428</v>
      </c>
      <c r="S64" s="141">
        <f t="shared" si="7"/>
        <v>0.5357142857142857</v>
      </c>
      <c r="T64" s="169"/>
      <c r="U64" s="54">
        <f t="shared" si="10"/>
        <v>2.1428571428571428</v>
      </c>
      <c r="V64" s="113"/>
      <c r="W64" s="121"/>
      <c r="X64" s="170">
        <f t="shared" si="6"/>
        <v>700</v>
      </c>
      <c r="Y64" s="170">
        <f t="shared" si="2"/>
        <v>700</v>
      </c>
      <c r="Z64" s="170">
        <f t="shared" si="3"/>
        <v>700</v>
      </c>
      <c r="AA64" s="121"/>
      <c r="AB64" s="174" t="s">
        <v>304</v>
      </c>
      <c r="AC64" s="127" t="s">
        <v>91</v>
      </c>
      <c r="AD64" s="176">
        <v>2.1428571428571401</v>
      </c>
    </row>
    <row r="65" spans="3:30" s="18" customFormat="1" ht="18" customHeight="1">
      <c r="C65" s="127" t="s">
        <v>109</v>
      </c>
      <c r="D65" s="128">
        <v>1</v>
      </c>
      <c r="E65" s="127">
        <v>0</v>
      </c>
      <c r="F65" s="127">
        <v>1</v>
      </c>
      <c r="G65" s="127">
        <v>5</v>
      </c>
      <c r="H65" s="127">
        <v>9</v>
      </c>
      <c r="I65" s="127">
        <v>0</v>
      </c>
      <c r="J65" s="127">
        <v>1</v>
      </c>
      <c r="K65" s="127">
        <v>5</v>
      </c>
      <c r="L65" s="127">
        <v>9</v>
      </c>
      <c r="M65" s="127">
        <v>1</v>
      </c>
      <c r="N65" s="167">
        <v>0</v>
      </c>
      <c r="O65" s="167">
        <v>4</v>
      </c>
      <c r="P65" s="167">
        <v>10</v>
      </c>
      <c r="Q65" s="141">
        <f t="shared" si="8"/>
        <v>0.5357142857142857</v>
      </c>
      <c r="R65" s="141">
        <f t="shared" si="9"/>
        <v>0.5357142857142857</v>
      </c>
      <c r="S65" s="141">
        <f t="shared" si="7"/>
        <v>2.1428571428571428</v>
      </c>
      <c r="T65" s="169"/>
      <c r="U65" s="54">
        <f t="shared" si="10"/>
        <v>2.1428571428571428</v>
      </c>
      <c r="V65" s="113"/>
      <c r="W65" s="121"/>
      <c r="X65" s="170">
        <f t="shared" si="6"/>
        <v>700</v>
      </c>
      <c r="Y65" s="170">
        <f t="shared" si="2"/>
        <v>700</v>
      </c>
      <c r="Z65" s="170">
        <f t="shared" si="3"/>
        <v>700</v>
      </c>
      <c r="AA65" s="121"/>
      <c r="AB65" s="174" t="s">
        <v>305</v>
      </c>
      <c r="AC65" s="127" t="s">
        <v>92</v>
      </c>
      <c r="AD65" s="176">
        <v>2.1428571428571401</v>
      </c>
    </row>
    <row r="66" spans="3:30" s="18" customFormat="1">
      <c r="C66" s="127" t="s">
        <v>107</v>
      </c>
      <c r="D66" s="128">
        <v>1</v>
      </c>
      <c r="E66" s="127">
        <v>0</v>
      </c>
      <c r="F66" s="127">
        <v>1</v>
      </c>
      <c r="G66" s="127">
        <v>5</v>
      </c>
      <c r="H66" s="127">
        <v>9</v>
      </c>
      <c r="I66" s="127">
        <v>0</v>
      </c>
      <c r="J66" s="127">
        <v>1</v>
      </c>
      <c r="K66" s="127">
        <v>5</v>
      </c>
      <c r="L66" s="127">
        <v>9</v>
      </c>
      <c r="M66" s="127">
        <v>1</v>
      </c>
      <c r="N66" s="167">
        <v>0</v>
      </c>
      <c r="O66" s="167">
        <v>4</v>
      </c>
      <c r="P66" s="167">
        <v>10</v>
      </c>
      <c r="Q66" s="141">
        <f t="shared" si="8"/>
        <v>0.5357142857142857</v>
      </c>
      <c r="R66" s="141">
        <f t="shared" si="9"/>
        <v>0.5357142857142857</v>
      </c>
      <c r="S66" s="141">
        <f t="shared" si="7"/>
        <v>2.1428571428571428</v>
      </c>
      <c r="T66" s="169"/>
      <c r="U66" s="54">
        <f t="shared" si="10"/>
        <v>2.1428571428571428</v>
      </c>
      <c r="V66" s="113"/>
      <c r="W66" s="121"/>
      <c r="X66" s="170">
        <f t="shared" si="6"/>
        <v>700</v>
      </c>
      <c r="Y66" s="170">
        <f t="shared" si="2"/>
        <v>700</v>
      </c>
      <c r="Z66" s="170">
        <f t="shared" si="3"/>
        <v>700</v>
      </c>
      <c r="AA66" s="121"/>
      <c r="AB66" s="174" t="s">
        <v>306</v>
      </c>
      <c r="AC66" s="127" t="s">
        <v>94</v>
      </c>
      <c r="AD66" s="176">
        <v>2.1428571428571401</v>
      </c>
    </row>
    <row r="67" spans="3:30" s="18" customFormat="1">
      <c r="C67" s="53" t="s">
        <v>52</v>
      </c>
      <c r="D67" s="128">
        <v>2</v>
      </c>
      <c r="E67" s="127">
        <v>1</v>
      </c>
      <c r="F67" s="127">
        <v>1</v>
      </c>
      <c r="G67" s="127">
        <v>4</v>
      </c>
      <c r="H67" s="127">
        <v>9</v>
      </c>
      <c r="I67" s="127">
        <v>1</v>
      </c>
      <c r="J67" s="127">
        <v>1</v>
      </c>
      <c r="K67" s="127">
        <v>4</v>
      </c>
      <c r="L67" s="127">
        <v>9</v>
      </c>
      <c r="M67" s="127">
        <v>0</v>
      </c>
      <c r="N67" s="167">
        <v>2</v>
      </c>
      <c r="O67" s="167">
        <v>5</v>
      </c>
      <c r="P67" s="167">
        <v>8</v>
      </c>
      <c r="Q67" s="141">
        <f t="shared" si="8"/>
        <v>0.28846153846153844</v>
      </c>
      <c r="R67" s="141">
        <f t="shared" si="9"/>
        <v>0.28846153846153844</v>
      </c>
      <c r="S67" s="141">
        <f t="shared" si="7"/>
        <v>1.1538461538461537</v>
      </c>
      <c r="T67" s="169"/>
      <c r="U67" s="54">
        <f t="shared" si="10"/>
        <v>1.1538461538461537</v>
      </c>
      <c r="V67" s="113"/>
      <c r="W67" s="121"/>
      <c r="X67" s="170">
        <f t="shared" si="6"/>
        <v>1300</v>
      </c>
      <c r="Y67" s="170">
        <f t="shared" si="2"/>
        <v>1300</v>
      </c>
      <c r="Z67" s="170">
        <f t="shared" si="3"/>
        <v>1300</v>
      </c>
      <c r="AA67" s="121"/>
      <c r="AB67" s="174" t="s">
        <v>307</v>
      </c>
      <c r="AC67" s="127" t="s">
        <v>95</v>
      </c>
      <c r="AD67" s="176">
        <v>2.1428571428571401</v>
      </c>
    </row>
    <row r="68" spans="3:30" s="18" customFormat="1">
      <c r="C68" s="127" t="s">
        <v>108</v>
      </c>
      <c r="D68" s="128">
        <v>1</v>
      </c>
      <c r="E68" s="127">
        <v>0</v>
      </c>
      <c r="F68" s="127">
        <v>1</v>
      </c>
      <c r="G68" s="127">
        <v>5</v>
      </c>
      <c r="H68" s="127">
        <v>9</v>
      </c>
      <c r="I68" s="127">
        <v>0</v>
      </c>
      <c r="J68" s="127">
        <v>1</v>
      </c>
      <c r="K68" s="127">
        <v>5</v>
      </c>
      <c r="L68" s="127">
        <v>9</v>
      </c>
      <c r="M68" s="127">
        <v>1</v>
      </c>
      <c r="N68" s="167">
        <v>0</v>
      </c>
      <c r="O68" s="167">
        <v>4</v>
      </c>
      <c r="P68" s="167">
        <v>10</v>
      </c>
      <c r="Q68" s="141">
        <f t="shared" si="8"/>
        <v>0.5357142857142857</v>
      </c>
      <c r="R68" s="141">
        <f t="shared" si="9"/>
        <v>0.5357142857142857</v>
      </c>
      <c r="S68" s="141">
        <f t="shared" ref="S68:S95" si="11">(15*((M68*P68)-(O68*N68))^2)/Z68</f>
        <v>2.1428571428571428</v>
      </c>
      <c r="T68" s="169"/>
      <c r="U68" s="54">
        <f t="shared" si="10"/>
        <v>2.1428571428571428</v>
      </c>
      <c r="V68" s="113"/>
      <c r="W68" s="121"/>
      <c r="X68" s="170">
        <f t="shared" si="6"/>
        <v>700</v>
      </c>
      <c r="Y68" s="170">
        <f t="shared" si="2"/>
        <v>700</v>
      </c>
      <c r="Z68" s="170">
        <f t="shared" si="3"/>
        <v>700</v>
      </c>
      <c r="AA68" s="121"/>
      <c r="AB68" s="174" t="s">
        <v>308</v>
      </c>
      <c r="AC68" s="127" t="s">
        <v>96</v>
      </c>
      <c r="AD68" s="176">
        <v>2.1428571428571401</v>
      </c>
    </row>
    <row r="69" spans="3:30" s="18" customFormat="1">
      <c r="C69" s="53" t="s">
        <v>69</v>
      </c>
      <c r="D69" s="125">
        <v>1</v>
      </c>
      <c r="E69" s="126">
        <v>0</v>
      </c>
      <c r="F69" s="126">
        <v>1</v>
      </c>
      <c r="G69" s="126">
        <v>5</v>
      </c>
      <c r="H69" s="126">
        <v>9</v>
      </c>
      <c r="I69" s="126">
        <v>1</v>
      </c>
      <c r="J69" s="126">
        <v>0</v>
      </c>
      <c r="K69" s="126">
        <v>4</v>
      </c>
      <c r="L69" s="126">
        <v>10</v>
      </c>
      <c r="M69" s="126">
        <v>0</v>
      </c>
      <c r="N69" s="167">
        <v>1</v>
      </c>
      <c r="O69" s="167">
        <v>5</v>
      </c>
      <c r="P69" s="167">
        <v>9</v>
      </c>
      <c r="Q69" s="141">
        <f t="shared" si="8"/>
        <v>0.5357142857142857</v>
      </c>
      <c r="R69" s="141">
        <f t="shared" si="9"/>
        <v>2.1428571428571428</v>
      </c>
      <c r="S69" s="141">
        <f t="shared" si="11"/>
        <v>0.5357142857142857</v>
      </c>
      <c r="T69" s="169"/>
      <c r="U69" s="54">
        <f t="shared" si="10"/>
        <v>2.1428571428571428</v>
      </c>
      <c r="V69" s="113"/>
      <c r="W69" s="121"/>
      <c r="X69" s="170">
        <f t="shared" si="6"/>
        <v>700</v>
      </c>
      <c r="Y69" s="170">
        <f t="shared" si="2"/>
        <v>700</v>
      </c>
      <c r="Z69" s="170">
        <f t="shared" si="3"/>
        <v>700</v>
      </c>
      <c r="AA69" s="121"/>
      <c r="AB69" s="174" t="s">
        <v>309</v>
      </c>
      <c r="AC69" s="127" t="s">
        <v>97</v>
      </c>
      <c r="AD69" s="176">
        <v>2.1428571428571401</v>
      </c>
    </row>
    <row r="70" spans="3:30" s="18" customFormat="1">
      <c r="C70" s="127" t="s">
        <v>97</v>
      </c>
      <c r="D70" s="128">
        <v>1</v>
      </c>
      <c r="E70" s="127">
        <v>0</v>
      </c>
      <c r="F70" s="127">
        <v>1</v>
      </c>
      <c r="G70" s="127">
        <v>5</v>
      </c>
      <c r="H70" s="127">
        <v>9</v>
      </c>
      <c r="I70" s="127">
        <v>0</v>
      </c>
      <c r="J70" s="127">
        <v>1</v>
      </c>
      <c r="K70" s="127">
        <v>5</v>
      </c>
      <c r="L70" s="127">
        <v>9</v>
      </c>
      <c r="M70" s="127">
        <v>1</v>
      </c>
      <c r="N70" s="167">
        <v>0</v>
      </c>
      <c r="O70" s="167">
        <v>4</v>
      </c>
      <c r="P70" s="167">
        <v>10</v>
      </c>
      <c r="Q70" s="141">
        <f t="shared" si="8"/>
        <v>0.5357142857142857</v>
      </c>
      <c r="R70" s="141">
        <f t="shared" si="9"/>
        <v>0.5357142857142857</v>
      </c>
      <c r="S70" s="141">
        <f t="shared" si="11"/>
        <v>2.1428571428571428</v>
      </c>
      <c r="T70" s="169"/>
      <c r="U70" s="54">
        <f t="shared" si="10"/>
        <v>2.1428571428571428</v>
      </c>
      <c r="V70" s="113"/>
      <c r="W70" s="121"/>
      <c r="X70" s="170">
        <f t="shared" si="6"/>
        <v>700</v>
      </c>
      <c r="Y70" s="170">
        <f t="shared" si="2"/>
        <v>700</v>
      </c>
      <c r="Z70" s="170">
        <f t="shared" si="3"/>
        <v>700</v>
      </c>
      <c r="AA70" s="121"/>
      <c r="AB70" s="174" t="s">
        <v>310</v>
      </c>
      <c r="AC70" s="127" t="s">
        <v>98</v>
      </c>
      <c r="AD70" s="176">
        <v>2.1428571428571401</v>
      </c>
    </row>
    <row r="71" spans="3:30" s="18" customFormat="1">
      <c r="C71" s="53" t="s">
        <v>54</v>
      </c>
      <c r="D71" s="125">
        <v>1</v>
      </c>
      <c r="E71" s="126">
        <v>1</v>
      </c>
      <c r="F71" s="126">
        <v>0</v>
      </c>
      <c r="G71" s="126">
        <v>4</v>
      </c>
      <c r="H71" s="126">
        <v>10</v>
      </c>
      <c r="I71" s="126">
        <v>0</v>
      </c>
      <c r="J71" s="126">
        <v>1</v>
      </c>
      <c r="K71" s="126">
        <v>5</v>
      </c>
      <c r="L71" s="126">
        <v>9</v>
      </c>
      <c r="M71" s="126">
        <v>0</v>
      </c>
      <c r="N71" s="167">
        <v>1</v>
      </c>
      <c r="O71" s="167">
        <v>5</v>
      </c>
      <c r="P71" s="167">
        <v>9</v>
      </c>
      <c r="Q71" s="141">
        <f t="shared" si="8"/>
        <v>2.1428571428571428</v>
      </c>
      <c r="R71" s="141">
        <f t="shared" si="9"/>
        <v>0.5357142857142857</v>
      </c>
      <c r="S71" s="141">
        <f t="shared" si="11"/>
        <v>0.5357142857142857</v>
      </c>
      <c r="T71" s="169"/>
      <c r="U71" s="54">
        <f t="shared" si="10"/>
        <v>2.1428571428571428</v>
      </c>
      <c r="V71" s="113"/>
      <c r="W71" s="121"/>
      <c r="X71" s="170">
        <f t="shared" si="6"/>
        <v>700</v>
      </c>
      <c r="Y71" s="170">
        <f t="shared" si="2"/>
        <v>700</v>
      </c>
      <c r="Z71" s="170">
        <f t="shared" si="3"/>
        <v>700</v>
      </c>
      <c r="AA71" s="121"/>
      <c r="AB71" s="174" t="s">
        <v>311</v>
      </c>
      <c r="AC71" s="127" t="s">
        <v>99</v>
      </c>
      <c r="AD71" s="176">
        <v>2.1428571428571401</v>
      </c>
    </row>
    <row r="72" spans="3:30" s="18" customFormat="1">
      <c r="C72" s="127" t="s">
        <v>83</v>
      </c>
      <c r="D72" s="128">
        <v>1</v>
      </c>
      <c r="E72" s="126">
        <v>0</v>
      </c>
      <c r="F72" s="126">
        <v>1</v>
      </c>
      <c r="G72" s="126">
        <v>5</v>
      </c>
      <c r="H72" s="126">
        <v>9</v>
      </c>
      <c r="I72" s="126">
        <v>1</v>
      </c>
      <c r="J72" s="126">
        <v>0</v>
      </c>
      <c r="K72" s="126">
        <v>4</v>
      </c>
      <c r="L72" s="126">
        <v>10</v>
      </c>
      <c r="M72" s="126">
        <v>0</v>
      </c>
      <c r="N72" s="167">
        <v>1</v>
      </c>
      <c r="O72" s="167">
        <v>5</v>
      </c>
      <c r="P72" s="167">
        <v>9</v>
      </c>
      <c r="Q72" s="141">
        <f t="shared" si="8"/>
        <v>0.5357142857142857</v>
      </c>
      <c r="R72" s="141">
        <f t="shared" si="9"/>
        <v>2.1428571428571428</v>
      </c>
      <c r="S72" s="141">
        <f t="shared" si="11"/>
        <v>0.5357142857142857</v>
      </c>
      <c r="T72" s="169"/>
      <c r="U72" s="54">
        <f t="shared" si="10"/>
        <v>2.1428571428571428</v>
      </c>
      <c r="V72" s="113"/>
      <c r="W72" s="121"/>
      <c r="X72" s="170">
        <f t="shared" si="6"/>
        <v>700</v>
      </c>
      <c r="Y72" s="170">
        <f t="shared" si="2"/>
        <v>700</v>
      </c>
      <c r="Z72" s="170">
        <f t="shared" si="3"/>
        <v>700</v>
      </c>
      <c r="AA72" s="121"/>
      <c r="AB72" s="174" t="s">
        <v>312</v>
      </c>
      <c r="AC72" s="127" t="s">
        <v>100</v>
      </c>
      <c r="AD72" s="176">
        <v>2.1428571428571401</v>
      </c>
    </row>
    <row r="73" spans="3:30" s="18" customFormat="1">
      <c r="C73" s="53" t="s">
        <v>79</v>
      </c>
      <c r="D73" s="128">
        <v>1</v>
      </c>
      <c r="E73" s="126">
        <v>0</v>
      </c>
      <c r="F73" s="126">
        <v>1</v>
      </c>
      <c r="G73" s="126">
        <v>5</v>
      </c>
      <c r="H73" s="126">
        <v>9</v>
      </c>
      <c r="I73" s="126">
        <v>1</v>
      </c>
      <c r="J73" s="126">
        <v>0</v>
      </c>
      <c r="K73" s="126">
        <v>4</v>
      </c>
      <c r="L73" s="126">
        <v>10</v>
      </c>
      <c r="M73" s="126">
        <v>0</v>
      </c>
      <c r="N73" s="167">
        <v>1</v>
      </c>
      <c r="O73" s="167">
        <v>5</v>
      </c>
      <c r="P73" s="167">
        <v>9</v>
      </c>
      <c r="Q73" s="141">
        <f t="shared" si="8"/>
        <v>0.5357142857142857</v>
      </c>
      <c r="R73" s="141">
        <f t="shared" si="9"/>
        <v>2.1428571428571428</v>
      </c>
      <c r="S73" s="141">
        <f t="shared" si="11"/>
        <v>0.5357142857142857</v>
      </c>
      <c r="T73" s="169"/>
      <c r="U73" s="54">
        <f t="shared" si="10"/>
        <v>2.1428571428571428</v>
      </c>
      <c r="V73" s="113"/>
      <c r="W73" s="121"/>
      <c r="X73" s="170">
        <f t="shared" si="6"/>
        <v>700</v>
      </c>
      <c r="Y73" s="170">
        <f t="shared" si="2"/>
        <v>700</v>
      </c>
      <c r="Z73" s="170">
        <f t="shared" si="3"/>
        <v>700</v>
      </c>
      <c r="AA73" s="121"/>
      <c r="AB73" s="174" t="s">
        <v>313</v>
      </c>
      <c r="AC73" s="127" t="s">
        <v>231</v>
      </c>
      <c r="AD73" s="176">
        <v>2.1428571428571401</v>
      </c>
    </row>
    <row r="74" spans="3:30" s="18" customFormat="1">
      <c r="C74" s="53" t="s">
        <v>58</v>
      </c>
      <c r="D74" s="125">
        <v>1</v>
      </c>
      <c r="E74" s="126">
        <v>1</v>
      </c>
      <c r="F74" s="126">
        <v>0</v>
      </c>
      <c r="G74" s="126">
        <v>4</v>
      </c>
      <c r="H74" s="126">
        <v>10</v>
      </c>
      <c r="I74" s="126">
        <v>0</v>
      </c>
      <c r="J74" s="126">
        <v>1</v>
      </c>
      <c r="K74" s="126">
        <v>5</v>
      </c>
      <c r="L74" s="126">
        <v>9</v>
      </c>
      <c r="M74" s="126">
        <v>0</v>
      </c>
      <c r="N74" s="167">
        <v>1</v>
      </c>
      <c r="O74" s="167">
        <v>5</v>
      </c>
      <c r="P74" s="167">
        <v>9</v>
      </c>
      <c r="Q74" s="141">
        <f t="shared" si="8"/>
        <v>2.1428571428571428</v>
      </c>
      <c r="R74" s="141">
        <f t="shared" si="9"/>
        <v>0.5357142857142857</v>
      </c>
      <c r="S74" s="141">
        <f t="shared" si="11"/>
        <v>0.5357142857142857</v>
      </c>
      <c r="T74" s="169"/>
      <c r="U74" s="54">
        <f t="shared" si="10"/>
        <v>2.1428571428571428</v>
      </c>
      <c r="V74" s="113"/>
      <c r="W74" s="121"/>
      <c r="X74" s="170">
        <f t="shared" si="6"/>
        <v>700</v>
      </c>
      <c r="Y74" s="170">
        <f t="shared" si="2"/>
        <v>700</v>
      </c>
      <c r="Z74" s="170">
        <f t="shared" si="3"/>
        <v>700</v>
      </c>
      <c r="AA74" s="121"/>
      <c r="AB74" s="174" t="s">
        <v>314</v>
      </c>
      <c r="AC74" s="127" t="s">
        <v>102</v>
      </c>
      <c r="AD74" s="176">
        <v>2.1428571428571401</v>
      </c>
    </row>
    <row r="75" spans="3:30" s="18" customFormat="1">
      <c r="C75" s="127" t="s">
        <v>82</v>
      </c>
      <c r="D75" s="128">
        <v>1</v>
      </c>
      <c r="E75" s="126">
        <v>0</v>
      </c>
      <c r="F75" s="126">
        <v>1</v>
      </c>
      <c r="G75" s="126">
        <v>5</v>
      </c>
      <c r="H75" s="126">
        <v>9</v>
      </c>
      <c r="I75" s="126">
        <v>1</v>
      </c>
      <c r="J75" s="126">
        <v>0</v>
      </c>
      <c r="K75" s="126">
        <v>4</v>
      </c>
      <c r="L75" s="126">
        <v>10</v>
      </c>
      <c r="M75" s="126">
        <v>0</v>
      </c>
      <c r="N75" s="167">
        <v>1</v>
      </c>
      <c r="O75" s="167">
        <v>5</v>
      </c>
      <c r="P75" s="167">
        <v>9</v>
      </c>
      <c r="Q75" s="141">
        <f t="shared" si="8"/>
        <v>0.5357142857142857</v>
      </c>
      <c r="R75" s="141">
        <f t="shared" si="9"/>
        <v>2.1428571428571428</v>
      </c>
      <c r="S75" s="141">
        <f t="shared" si="11"/>
        <v>0.5357142857142857</v>
      </c>
      <c r="T75" s="169"/>
      <c r="U75" s="54">
        <f t="shared" si="10"/>
        <v>2.1428571428571428</v>
      </c>
      <c r="V75" s="113"/>
      <c r="W75" s="121"/>
      <c r="X75" s="170">
        <f t="shared" si="6"/>
        <v>700</v>
      </c>
      <c r="Y75" s="170">
        <f t="shared" si="2"/>
        <v>700</v>
      </c>
      <c r="Z75" s="170">
        <f t="shared" si="3"/>
        <v>700</v>
      </c>
      <c r="AA75" s="121"/>
      <c r="AB75" s="174" t="s">
        <v>315</v>
      </c>
      <c r="AC75" s="127" t="s">
        <v>103</v>
      </c>
      <c r="AD75" s="176">
        <v>2.1428571428571401</v>
      </c>
    </row>
    <row r="76" spans="3:30" s="18" customFormat="1">
      <c r="C76" s="53" t="s">
        <v>65</v>
      </c>
      <c r="D76" s="125">
        <v>1</v>
      </c>
      <c r="E76" s="126">
        <v>1</v>
      </c>
      <c r="F76" s="126">
        <v>0</v>
      </c>
      <c r="G76" s="126">
        <v>4</v>
      </c>
      <c r="H76" s="126">
        <v>10</v>
      </c>
      <c r="I76" s="126">
        <v>0</v>
      </c>
      <c r="J76" s="126">
        <v>1</v>
      </c>
      <c r="K76" s="126">
        <v>5</v>
      </c>
      <c r="L76" s="126">
        <v>9</v>
      </c>
      <c r="M76" s="126">
        <v>0</v>
      </c>
      <c r="N76" s="167">
        <v>1</v>
      </c>
      <c r="O76" s="167">
        <v>5</v>
      </c>
      <c r="P76" s="167">
        <v>9</v>
      </c>
      <c r="Q76" s="141">
        <f t="shared" si="8"/>
        <v>2.1428571428571428</v>
      </c>
      <c r="R76" s="141">
        <f t="shared" si="9"/>
        <v>0.5357142857142857</v>
      </c>
      <c r="S76" s="141">
        <f t="shared" si="11"/>
        <v>0.5357142857142857</v>
      </c>
      <c r="T76" s="169"/>
      <c r="U76" s="54">
        <f t="shared" si="10"/>
        <v>2.1428571428571428</v>
      </c>
      <c r="V76" s="113"/>
      <c r="W76" s="121"/>
      <c r="X76" s="170">
        <f t="shared" si="6"/>
        <v>700</v>
      </c>
      <c r="Y76" s="170">
        <f t="shared" si="2"/>
        <v>700</v>
      </c>
      <c r="Z76" s="170">
        <f t="shared" si="3"/>
        <v>700</v>
      </c>
      <c r="AA76" s="121"/>
      <c r="AB76" s="174" t="s">
        <v>316</v>
      </c>
      <c r="AC76" s="127" t="s">
        <v>104</v>
      </c>
      <c r="AD76" s="176">
        <v>2.1428571428571401</v>
      </c>
    </row>
    <row r="77" spans="3:30" s="18" customFormat="1">
      <c r="C77" s="127" t="s">
        <v>90</v>
      </c>
      <c r="D77" s="128">
        <v>1</v>
      </c>
      <c r="E77" s="126">
        <v>0</v>
      </c>
      <c r="F77" s="126">
        <v>1</v>
      </c>
      <c r="G77" s="126">
        <v>5</v>
      </c>
      <c r="H77" s="126">
        <v>9</v>
      </c>
      <c r="I77" s="126">
        <v>1</v>
      </c>
      <c r="J77" s="126">
        <v>0</v>
      </c>
      <c r="K77" s="126">
        <v>4</v>
      </c>
      <c r="L77" s="126">
        <v>10</v>
      </c>
      <c r="M77" s="126">
        <v>0</v>
      </c>
      <c r="N77" s="167">
        <v>1</v>
      </c>
      <c r="O77" s="167">
        <v>5</v>
      </c>
      <c r="P77" s="167">
        <v>9</v>
      </c>
      <c r="Q77" s="141">
        <f t="shared" si="8"/>
        <v>0.5357142857142857</v>
      </c>
      <c r="R77" s="141">
        <f t="shared" si="9"/>
        <v>2.1428571428571428</v>
      </c>
      <c r="S77" s="141">
        <f t="shared" si="11"/>
        <v>0.5357142857142857</v>
      </c>
      <c r="T77" s="169"/>
      <c r="U77" s="54">
        <f t="shared" si="10"/>
        <v>2.1428571428571428</v>
      </c>
      <c r="V77" s="113"/>
      <c r="W77" s="121"/>
      <c r="X77" s="170">
        <f t="shared" si="6"/>
        <v>700</v>
      </c>
      <c r="Y77" s="170">
        <f t="shared" si="2"/>
        <v>700</v>
      </c>
      <c r="Z77" s="170">
        <f t="shared" si="3"/>
        <v>700</v>
      </c>
      <c r="AA77" s="121"/>
      <c r="AB77" s="174" t="s">
        <v>317</v>
      </c>
      <c r="AC77" s="127" t="s">
        <v>105</v>
      </c>
      <c r="AD77" s="176">
        <v>2.1428571428571401</v>
      </c>
    </row>
    <row r="78" spans="3:30" s="18" customFormat="1">
      <c r="C78" s="53" t="s">
        <v>80</v>
      </c>
      <c r="D78" s="128">
        <v>1</v>
      </c>
      <c r="E78" s="126">
        <v>0</v>
      </c>
      <c r="F78" s="126">
        <v>1</v>
      </c>
      <c r="G78" s="126">
        <v>5</v>
      </c>
      <c r="H78" s="126">
        <v>9</v>
      </c>
      <c r="I78" s="126">
        <v>1</v>
      </c>
      <c r="J78" s="126">
        <v>0</v>
      </c>
      <c r="K78" s="126">
        <v>4</v>
      </c>
      <c r="L78" s="126">
        <v>10</v>
      </c>
      <c r="M78" s="126">
        <v>0</v>
      </c>
      <c r="N78" s="167">
        <v>1</v>
      </c>
      <c r="O78" s="167">
        <v>5</v>
      </c>
      <c r="P78" s="167">
        <v>9</v>
      </c>
      <c r="Q78" s="141">
        <f t="shared" si="8"/>
        <v>0.5357142857142857</v>
      </c>
      <c r="R78" s="141">
        <f t="shared" si="9"/>
        <v>2.1428571428571428</v>
      </c>
      <c r="S78" s="141">
        <f t="shared" si="11"/>
        <v>0.5357142857142857</v>
      </c>
      <c r="T78" s="169"/>
      <c r="U78" s="54">
        <f t="shared" si="10"/>
        <v>2.1428571428571428</v>
      </c>
      <c r="V78" s="113"/>
      <c r="W78" s="121"/>
      <c r="X78" s="170">
        <f t="shared" si="6"/>
        <v>700</v>
      </c>
      <c r="Y78" s="170">
        <f t="shared" si="2"/>
        <v>700</v>
      </c>
      <c r="Z78" s="170">
        <f t="shared" si="3"/>
        <v>700</v>
      </c>
      <c r="AA78" s="121"/>
      <c r="AB78" s="174" t="s">
        <v>318</v>
      </c>
      <c r="AC78" s="127" t="s">
        <v>106</v>
      </c>
      <c r="AD78" s="176">
        <v>2.1428571428571401</v>
      </c>
    </row>
    <row r="79" spans="3:30" s="18" customFormat="1">
      <c r="C79" s="127" t="s">
        <v>85</v>
      </c>
      <c r="D79" s="128">
        <v>1</v>
      </c>
      <c r="E79" s="126">
        <v>0</v>
      </c>
      <c r="F79" s="126">
        <v>1</v>
      </c>
      <c r="G79" s="126">
        <v>5</v>
      </c>
      <c r="H79" s="126">
        <v>9</v>
      </c>
      <c r="I79" s="126">
        <v>1</v>
      </c>
      <c r="J79" s="126">
        <v>0</v>
      </c>
      <c r="K79" s="126">
        <v>4</v>
      </c>
      <c r="L79" s="126">
        <v>10</v>
      </c>
      <c r="M79" s="126">
        <v>0</v>
      </c>
      <c r="N79" s="167">
        <v>1</v>
      </c>
      <c r="O79" s="167">
        <v>5</v>
      </c>
      <c r="P79" s="167">
        <v>9</v>
      </c>
      <c r="Q79" s="141">
        <f t="shared" si="8"/>
        <v>0.5357142857142857</v>
      </c>
      <c r="R79" s="141">
        <f t="shared" si="9"/>
        <v>2.1428571428571428</v>
      </c>
      <c r="S79" s="141">
        <f t="shared" si="11"/>
        <v>0.5357142857142857</v>
      </c>
      <c r="T79" s="169"/>
      <c r="U79" s="54">
        <f t="shared" si="10"/>
        <v>2.1428571428571428</v>
      </c>
      <c r="V79" s="113"/>
      <c r="W79" s="121"/>
      <c r="X79" s="170">
        <f t="shared" si="6"/>
        <v>700</v>
      </c>
      <c r="Y79" s="170">
        <f t="shared" si="2"/>
        <v>700</v>
      </c>
      <c r="Z79" s="170">
        <f t="shared" si="3"/>
        <v>700</v>
      </c>
      <c r="AA79" s="121"/>
      <c r="AB79" s="174" t="s">
        <v>319</v>
      </c>
      <c r="AC79" s="127" t="s">
        <v>107</v>
      </c>
      <c r="AD79" s="176">
        <v>2.1428571428571401</v>
      </c>
    </row>
    <row r="80" spans="3:30" s="18" customFormat="1">
      <c r="C80" s="127" t="s">
        <v>110</v>
      </c>
      <c r="D80" s="128">
        <v>1</v>
      </c>
      <c r="E80" s="127">
        <v>0</v>
      </c>
      <c r="F80" s="127">
        <v>1</v>
      </c>
      <c r="G80" s="127">
        <v>5</v>
      </c>
      <c r="H80" s="127">
        <v>9</v>
      </c>
      <c r="I80" s="127">
        <v>0</v>
      </c>
      <c r="J80" s="127">
        <v>1</v>
      </c>
      <c r="K80" s="127">
        <v>5</v>
      </c>
      <c r="L80" s="127">
        <v>9</v>
      </c>
      <c r="M80" s="127">
        <v>1</v>
      </c>
      <c r="N80" s="167">
        <v>0</v>
      </c>
      <c r="O80" s="167">
        <v>4</v>
      </c>
      <c r="P80" s="167">
        <v>10</v>
      </c>
      <c r="Q80" s="141">
        <f t="shared" si="8"/>
        <v>0.5357142857142857</v>
      </c>
      <c r="R80" s="141">
        <f t="shared" si="9"/>
        <v>0.5357142857142857</v>
      </c>
      <c r="S80" s="141">
        <f t="shared" si="11"/>
        <v>2.1428571428571428</v>
      </c>
      <c r="T80" s="169"/>
      <c r="U80" s="54">
        <f t="shared" si="10"/>
        <v>2.1428571428571428</v>
      </c>
      <c r="V80" s="113"/>
      <c r="W80" s="121"/>
      <c r="X80" s="170">
        <f t="shared" si="6"/>
        <v>700</v>
      </c>
      <c r="Y80" s="170">
        <f t="shared" si="2"/>
        <v>700</v>
      </c>
      <c r="Z80" s="170">
        <f t="shared" si="3"/>
        <v>700</v>
      </c>
      <c r="AA80" s="121"/>
      <c r="AB80" s="174" t="s">
        <v>320</v>
      </c>
      <c r="AC80" s="127" t="s">
        <v>108</v>
      </c>
      <c r="AD80" s="176">
        <v>2.1428571428571401</v>
      </c>
    </row>
    <row r="81" spans="3:40" s="18" customFormat="1">
      <c r="C81" s="127" t="s">
        <v>93</v>
      </c>
      <c r="D81" s="128">
        <v>1</v>
      </c>
      <c r="E81" s="127">
        <v>0</v>
      </c>
      <c r="F81" s="127">
        <v>1</v>
      </c>
      <c r="G81" s="127">
        <v>5</v>
      </c>
      <c r="H81" s="127">
        <v>9</v>
      </c>
      <c r="I81" s="127">
        <v>0</v>
      </c>
      <c r="J81" s="127">
        <v>1</v>
      </c>
      <c r="K81" s="127">
        <v>5</v>
      </c>
      <c r="L81" s="127">
        <v>9</v>
      </c>
      <c r="M81" s="127">
        <v>1</v>
      </c>
      <c r="N81" s="167">
        <v>0</v>
      </c>
      <c r="O81" s="167">
        <v>4</v>
      </c>
      <c r="P81" s="167">
        <v>10</v>
      </c>
      <c r="Q81" s="141">
        <f t="shared" si="8"/>
        <v>0.5357142857142857</v>
      </c>
      <c r="R81" s="141">
        <f t="shared" si="9"/>
        <v>0.5357142857142857</v>
      </c>
      <c r="S81" s="141">
        <f t="shared" si="11"/>
        <v>2.1428571428571428</v>
      </c>
      <c r="T81" s="169"/>
      <c r="U81" s="54">
        <f t="shared" si="10"/>
        <v>2.1428571428571428</v>
      </c>
      <c r="V81" s="113"/>
      <c r="W81" s="121"/>
      <c r="X81" s="170">
        <f t="shared" si="6"/>
        <v>700</v>
      </c>
      <c r="Y81" s="170">
        <f t="shared" si="2"/>
        <v>700</v>
      </c>
      <c r="Z81" s="170">
        <f t="shared" si="3"/>
        <v>700</v>
      </c>
      <c r="AA81" s="121"/>
      <c r="AB81" s="174" t="s">
        <v>321</v>
      </c>
      <c r="AC81" s="127" t="s">
        <v>109</v>
      </c>
      <c r="AD81" s="176">
        <v>2.1428571428571401</v>
      </c>
      <c r="AI81" s="115"/>
      <c r="AJ81" s="115"/>
      <c r="AK81" s="115"/>
      <c r="AL81" s="115"/>
      <c r="AM81" s="115"/>
      <c r="AN81" s="115"/>
    </row>
    <row r="82" spans="3:40" s="18" customFormat="1">
      <c r="C82" s="127" t="s">
        <v>102</v>
      </c>
      <c r="D82" s="128">
        <v>1</v>
      </c>
      <c r="E82" s="127">
        <v>0</v>
      </c>
      <c r="F82" s="127">
        <v>1</v>
      </c>
      <c r="G82" s="127">
        <v>5</v>
      </c>
      <c r="H82" s="127">
        <v>9</v>
      </c>
      <c r="I82" s="127">
        <v>0</v>
      </c>
      <c r="J82" s="127">
        <v>1</v>
      </c>
      <c r="K82" s="127">
        <v>5</v>
      </c>
      <c r="L82" s="127">
        <v>9</v>
      </c>
      <c r="M82" s="127">
        <v>1</v>
      </c>
      <c r="N82" s="167">
        <v>0</v>
      </c>
      <c r="O82" s="167">
        <v>4</v>
      </c>
      <c r="P82" s="167">
        <v>10</v>
      </c>
      <c r="Q82" s="141">
        <f t="shared" si="8"/>
        <v>0.5357142857142857</v>
      </c>
      <c r="R82" s="141">
        <f t="shared" si="9"/>
        <v>0.5357142857142857</v>
      </c>
      <c r="S82" s="141">
        <f t="shared" si="11"/>
        <v>2.1428571428571428</v>
      </c>
      <c r="T82" s="169"/>
      <c r="U82" s="54">
        <f t="shared" si="10"/>
        <v>2.1428571428571428</v>
      </c>
      <c r="V82" s="113"/>
      <c r="W82" s="121"/>
      <c r="X82" s="170">
        <f t="shared" si="6"/>
        <v>700</v>
      </c>
      <c r="Y82" s="170">
        <f t="shared" si="2"/>
        <v>700</v>
      </c>
      <c r="Z82" s="170">
        <f t="shared" si="3"/>
        <v>700</v>
      </c>
      <c r="AA82" s="121"/>
      <c r="AB82" s="174" t="s">
        <v>322</v>
      </c>
      <c r="AC82" s="127" t="s">
        <v>110</v>
      </c>
      <c r="AD82" s="176">
        <v>2.1428571428571401</v>
      </c>
      <c r="AI82" s="115"/>
      <c r="AJ82" s="115"/>
      <c r="AK82" s="115"/>
      <c r="AL82" s="115"/>
      <c r="AM82" s="115"/>
      <c r="AN82" s="115"/>
    </row>
    <row r="83" spans="3:40" s="18" customFormat="1">
      <c r="C83" s="127" t="s">
        <v>105</v>
      </c>
      <c r="D83" s="128">
        <v>1</v>
      </c>
      <c r="E83" s="127">
        <v>0</v>
      </c>
      <c r="F83" s="127">
        <v>1</v>
      </c>
      <c r="G83" s="127">
        <v>5</v>
      </c>
      <c r="H83" s="127">
        <v>9</v>
      </c>
      <c r="I83" s="127">
        <v>0</v>
      </c>
      <c r="J83" s="127">
        <v>1</v>
      </c>
      <c r="K83" s="127">
        <v>5</v>
      </c>
      <c r="L83" s="127">
        <v>9</v>
      </c>
      <c r="M83" s="127">
        <v>1</v>
      </c>
      <c r="N83" s="167">
        <v>0</v>
      </c>
      <c r="O83" s="167">
        <v>4</v>
      </c>
      <c r="P83" s="167">
        <v>10</v>
      </c>
      <c r="Q83" s="141">
        <f t="shared" si="8"/>
        <v>0.5357142857142857</v>
      </c>
      <c r="R83" s="141">
        <f t="shared" si="9"/>
        <v>0.5357142857142857</v>
      </c>
      <c r="S83" s="141">
        <f t="shared" si="11"/>
        <v>2.1428571428571428</v>
      </c>
      <c r="T83" s="169"/>
      <c r="U83" s="54">
        <f t="shared" si="10"/>
        <v>2.1428571428571428</v>
      </c>
      <c r="V83" s="113"/>
      <c r="W83" s="121"/>
      <c r="X83" s="170">
        <f t="shared" si="6"/>
        <v>700</v>
      </c>
      <c r="Y83" s="170">
        <f t="shared" si="2"/>
        <v>700</v>
      </c>
      <c r="Z83" s="170">
        <f t="shared" si="3"/>
        <v>700</v>
      </c>
      <c r="AA83" s="121"/>
      <c r="AB83" s="174" t="s">
        <v>323</v>
      </c>
      <c r="AC83" s="127" t="s">
        <v>232</v>
      </c>
      <c r="AD83" s="176">
        <v>2.1428571428571401</v>
      </c>
      <c r="AI83" s="121"/>
      <c r="AJ83" s="121"/>
      <c r="AK83" s="121"/>
      <c r="AL83" s="121"/>
      <c r="AM83" s="121"/>
      <c r="AN83" s="121"/>
    </row>
    <row r="84" spans="3:40" s="18" customFormat="1">
      <c r="C84" s="127" t="s">
        <v>98</v>
      </c>
      <c r="D84" s="128">
        <v>1</v>
      </c>
      <c r="E84" s="127">
        <v>0</v>
      </c>
      <c r="F84" s="127">
        <v>1</v>
      </c>
      <c r="G84" s="127">
        <v>5</v>
      </c>
      <c r="H84" s="127">
        <v>9</v>
      </c>
      <c r="I84" s="127">
        <v>0</v>
      </c>
      <c r="J84" s="127">
        <v>1</v>
      </c>
      <c r="K84" s="127">
        <v>5</v>
      </c>
      <c r="L84" s="127">
        <v>9</v>
      </c>
      <c r="M84" s="127">
        <v>1</v>
      </c>
      <c r="N84" s="167">
        <v>0</v>
      </c>
      <c r="O84" s="167">
        <v>4</v>
      </c>
      <c r="P84" s="167">
        <v>10</v>
      </c>
      <c r="Q84" s="141">
        <f t="shared" si="8"/>
        <v>0.5357142857142857</v>
      </c>
      <c r="R84" s="141">
        <f t="shared" si="9"/>
        <v>0.5357142857142857</v>
      </c>
      <c r="S84" s="141">
        <f t="shared" si="11"/>
        <v>2.1428571428571428</v>
      </c>
      <c r="T84" s="169"/>
      <c r="U84" s="54">
        <f t="shared" si="10"/>
        <v>2.1428571428571428</v>
      </c>
      <c r="V84" s="113"/>
      <c r="W84" s="121"/>
      <c r="X84" s="170">
        <f t="shared" si="6"/>
        <v>700</v>
      </c>
      <c r="Y84" s="170">
        <f t="shared" si="2"/>
        <v>700</v>
      </c>
      <c r="Z84" s="170">
        <f t="shared" si="3"/>
        <v>700</v>
      </c>
      <c r="AA84" s="121"/>
      <c r="AB84" s="174" t="s">
        <v>324</v>
      </c>
      <c r="AC84" s="127" t="s">
        <v>112</v>
      </c>
      <c r="AD84" s="176">
        <v>2.1428571428571401</v>
      </c>
      <c r="AI84" s="115"/>
      <c r="AJ84" s="115"/>
      <c r="AK84" s="115"/>
      <c r="AL84" s="115"/>
      <c r="AM84" s="115"/>
      <c r="AN84" s="115"/>
    </row>
    <row r="85" spans="3:40" s="18" customFormat="1">
      <c r="C85" s="53" t="s">
        <v>60</v>
      </c>
      <c r="D85" s="125">
        <v>4</v>
      </c>
      <c r="E85" s="126">
        <v>2</v>
      </c>
      <c r="F85" s="126">
        <v>2</v>
      </c>
      <c r="G85" s="126">
        <v>3</v>
      </c>
      <c r="H85" s="126">
        <v>8</v>
      </c>
      <c r="I85" s="126">
        <v>0</v>
      </c>
      <c r="J85" s="126">
        <v>4</v>
      </c>
      <c r="K85" s="126">
        <v>5</v>
      </c>
      <c r="L85" s="126">
        <v>6</v>
      </c>
      <c r="M85" s="126">
        <v>2</v>
      </c>
      <c r="N85" s="167">
        <v>2</v>
      </c>
      <c r="O85" s="167">
        <v>3</v>
      </c>
      <c r="P85" s="167">
        <v>8</v>
      </c>
      <c r="Q85" s="141">
        <f t="shared" si="8"/>
        <v>0.68181818181818177</v>
      </c>
      <c r="R85" s="141">
        <f t="shared" si="9"/>
        <v>2.7272727272727271</v>
      </c>
      <c r="S85" s="141">
        <f t="shared" si="11"/>
        <v>0.68181818181818177</v>
      </c>
      <c r="T85" s="169"/>
      <c r="U85" s="54">
        <f t="shared" si="10"/>
        <v>2.7272727272727271</v>
      </c>
      <c r="V85" s="113"/>
      <c r="W85" s="121"/>
      <c r="X85" s="170">
        <f t="shared" si="6"/>
        <v>2200</v>
      </c>
      <c r="Y85" s="170">
        <f t="shared" si="2"/>
        <v>2200</v>
      </c>
      <c r="Z85" s="170">
        <f t="shared" si="3"/>
        <v>2200</v>
      </c>
      <c r="AA85" s="121"/>
      <c r="AB85" s="174" t="s">
        <v>325</v>
      </c>
      <c r="AC85" s="127" t="s">
        <v>113</v>
      </c>
      <c r="AD85" s="176">
        <v>2.1428571428571401</v>
      </c>
      <c r="AI85" s="115"/>
      <c r="AJ85" s="115"/>
      <c r="AK85" s="115"/>
      <c r="AL85" s="115"/>
      <c r="AM85" s="115"/>
      <c r="AN85" s="115"/>
    </row>
    <row r="86" spans="3:40" s="18" customFormat="1">
      <c r="C86" s="127" t="s">
        <v>114</v>
      </c>
      <c r="D86" s="143">
        <v>1</v>
      </c>
      <c r="E86" s="127">
        <v>0</v>
      </c>
      <c r="F86" s="127">
        <v>1</v>
      </c>
      <c r="G86" s="127">
        <v>5</v>
      </c>
      <c r="H86" s="127">
        <v>9</v>
      </c>
      <c r="I86" s="127">
        <v>0</v>
      </c>
      <c r="J86" s="127">
        <v>1</v>
      </c>
      <c r="K86" s="127">
        <v>5</v>
      </c>
      <c r="L86" s="127">
        <v>9</v>
      </c>
      <c r="M86" s="127">
        <v>1</v>
      </c>
      <c r="N86" s="167">
        <v>0</v>
      </c>
      <c r="O86" s="167">
        <v>4</v>
      </c>
      <c r="P86" s="167">
        <v>10</v>
      </c>
      <c r="Q86" s="141">
        <f t="shared" si="8"/>
        <v>0.5357142857142857</v>
      </c>
      <c r="R86" s="141">
        <f t="shared" si="9"/>
        <v>0.5357142857142857</v>
      </c>
      <c r="S86" s="141">
        <f t="shared" si="11"/>
        <v>2.1428571428571428</v>
      </c>
      <c r="T86" s="169"/>
      <c r="U86" s="54">
        <f t="shared" si="10"/>
        <v>2.1428571428571428</v>
      </c>
      <c r="V86" s="113"/>
      <c r="W86" s="121"/>
      <c r="X86" s="170">
        <f t="shared" si="6"/>
        <v>700</v>
      </c>
      <c r="Y86" s="170">
        <f t="shared" si="2"/>
        <v>700</v>
      </c>
      <c r="Z86" s="170">
        <f t="shared" si="3"/>
        <v>700</v>
      </c>
      <c r="AA86" s="121"/>
      <c r="AB86" s="174" t="s">
        <v>326</v>
      </c>
      <c r="AC86" s="127" t="s">
        <v>114</v>
      </c>
      <c r="AD86" s="176">
        <v>2.1428571428571401</v>
      </c>
      <c r="AI86" s="115"/>
      <c r="AJ86" s="115"/>
      <c r="AK86" s="115"/>
      <c r="AL86" s="115"/>
      <c r="AM86" s="115"/>
      <c r="AN86" s="115"/>
    </row>
    <row r="87" spans="3:40" s="18" customFormat="1">
      <c r="C87" s="53" t="s">
        <v>61</v>
      </c>
      <c r="D87" s="125">
        <v>1</v>
      </c>
      <c r="E87" s="126">
        <v>1</v>
      </c>
      <c r="F87" s="126">
        <v>0</v>
      </c>
      <c r="G87" s="126">
        <v>4</v>
      </c>
      <c r="H87" s="126">
        <v>10</v>
      </c>
      <c r="I87" s="126">
        <v>0</v>
      </c>
      <c r="J87" s="126">
        <v>1</v>
      </c>
      <c r="K87" s="126">
        <v>5</v>
      </c>
      <c r="L87" s="126">
        <v>9</v>
      </c>
      <c r="M87" s="126">
        <v>0</v>
      </c>
      <c r="N87" s="167">
        <v>1</v>
      </c>
      <c r="O87" s="167">
        <v>5</v>
      </c>
      <c r="P87" s="167">
        <v>9</v>
      </c>
      <c r="Q87" s="141">
        <f t="shared" si="8"/>
        <v>2.1428571428571428</v>
      </c>
      <c r="R87" s="141">
        <f t="shared" si="9"/>
        <v>0.5357142857142857</v>
      </c>
      <c r="S87" s="141">
        <f t="shared" si="11"/>
        <v>0.5357142857142857</v>
      </c>
      <c r="T87" s="169"/>
      <c r="U87" s="54">
        <f t="shared" si="10"/>
        <v>2.1428571428571428</v>
      </c>
      <c r="V87" s="113"/>
      <c r="W87" s="121"/>
      <c r="X87" s="170">
        <f t="shared" si="6"/>
        <v>700</v>
      </c>
      <c r="Y87" s="170">
        <f t="shared" si="2"/>
        <v>700</v>
      </c>
      <c r="Z87" s="170">
        <f t="shared" si="3"/>
        <v>700</v>
      </c>
      <c r="AA87" s="121"/>
      <c r="AB87" s="174" t="s">
        <v>327</v>
      </c>
      <c r="AC87" s="127" t="s">
        <v>86</v>
      </c>
      <c r="AD87" s="176">
        <v>1.875</v>
      </c>
      <c r="AI87" s="115"/>
      <c r="AJ87" s="115"/>
      <c r="AK87" s="115"/>
      <c r="AL87" s="115"/>
      <c r="AM87" s="115"/>
      <c r="AN87" s="115"/>
    </row>
    <row r="88" spans="3:40" s="18" customFormat="1">
      <c r="C88" s="127" t="s">
        <v>100</v>
      </c>
      <c r="D88" s="128">
        <v>1</v>
      </c>
      <c r="E88" s="127">
        <v>0</v>
      </c>
      <c r="F88" s="127">
        <v>1</v>
      </c>
      <c r="G88" s="127">
        <v>5</v>
      </c>
      <c r="H88" s="127">
        <v>9</v>
      </c>
      <c r="I88" s="127">
        <v>0</v>
      </c>
      <c r="J88" s="127">
        <v>1</v>
      </c>
      <c r="K88" s="127">
        <v>5</v>
      </c>
      <c r="L88" s="127">
        <v>9</v>
      </c>
      <c r="M88" s="127">
        <v>1</v>
      </c>
      <c r="N88" s="167">
        <v>0</v>
      </c>
      <c r="O88" s="167">
        <v>4</v>
      </c>
      <c r="P88" s="167">
        <v>10</v>
      </c>
      <c r="Q88" s="141">
        <f t="shared" si="8"/>
        <v>0.5357142857142857</v>
      </c>
      <c r="R88" s="141">
        <f t="shared" si="9"/>
        <v>0.5357142857142857</v>
      </c>
      <c r="S88" s="141">
        <f t="shared" si="11"/>
        <v>2.1428571428571428</v>
      </c>
      <c r="T88" s="169"/>
      <c r="U88" s="54">
        <f t="shared" si="10"/>
        <v>2.1428571428571428</v>
      </c>
      <c r="V88" s="113"/>
      <c r="W88" s="121"/>
      <c r="X88" s="170">
        <f t="shared" si="6"/>
        <v>700</v>
      </c>
      <c r="Y88" s="170">
        <f t="shared" si="2"/>
        <v>700</v>
      </c>
      <c r="Z88" s="170">
        <f t="shared" si="3"/>
        <v>700</v>
      </c>
      <c r="AA88" s="121"/>
      <c r="AB88" s="174" t="s">
        <v>328</v>
      </c>
      <c r="AC88" s="53" t="s">
        <v>47</v>
      </c>
      <c r="AD88" s="175">
        <v>1.15384615384615</v>
      </c>
      <c r="AI88" s="115"/>
      <c r="AJ88" s="115"/>
      <c r="AK88" s="115"/>
      <c r="AL88" s="115"/>
      <c r="AM88" s="115"/>
      <c r="AN88" s="115"/>
    </row>
    <row r="89" spans="3:40" s="18" customFormat="1">
      <c r="C89" s="53" t="s">
        <v>67</v>
      </c>
      <c r="D89" s="125">
        <v>1</v>
      </c>
      <c r="E89" s="126">
        <v>1</v>
      </c>
      <c r="F89" s="126">
        <v>0</v>
      </c>
      <c r="G89" s="126">
        <v>4</v>
      </c>
      <c r="H89" s="126">
        <v>10</v>
      </c>
      <c r="I89" s="126">
        <v>0</v>
      </c>
      <c r="J89" s="126">
        <v>1</v>
      </c>
      <c r="K89" s="126">
        <v>5</v>
      </c>
      <c r="L89" s="126">
        <v>9</v>
      </c>
      <c r="M89" s="126">
        <v>0</v>
      </c>
      <c r="N89" s="167">
        <v>1</v>
      </c>
      <c r="O89" s="167">
        <v>5</v>
      </c>
      <c r="P89" s="167">
        <v>9</v>
      </c>
      <c r="Q89" s="141">
        <f t="shared" si="8"/>
        <v>2.1428571428571428</v>
      </c>
      <c r="R89" s="141">
        <f t="shared" si="9"/>
        <v>0.5357142857142857</v>
      </c>
      <c r="S89" s="141">
        <f t="shared" si="11"/>
        <v>0.5357142857142857</v>
      </c>
      <c r="T89" s="169"/>
      <c r="U89" s="54">
        <f t="shared" si="10"/>
        <v>2.1428571428571428</v>
      </c>
      <c r="V89" s="113"/>
      <c r="W89" s="121"/>
      <c r="X89" s="170">
        <f t="shared" si="6"/>
        <v>700</v>
      </c>
      <c r="Y89" s="170">
        <f t="shared" si="2"/>
        <v>700</v>
      </c>
      <c r="Z89" s="170">
        <f t="shared" si="3"/>
        <v>700</v>
      </c>
      <c r="AA89" s="121"/>
      <c r="AB89" s="174" t="s">
        <v>329</v>
      </c>
      <c r="AC89" s="53" t="s">
        <v>56</v>
      </c>
      <c r="AD89" s="175">
        <v>1.15384615384615</v>
      </c>
      <c r="AI89" s="115"/>
      <c r="AJ89" s="115"/>
      <c r="AK89" s="115"/>
      <c r="AL89" s="115"/>
      <c r="AM89" s="115"/>
      <c r="AN89" s="115"/>
    </row>
    <row r="90" spans="3:40" s="18" customFormat="1">
      <c r="C90" s="53" t="s">
        <v>66</v>
      </c>
      <c r="D90" s="125">
        <v>1</v>
      </c>
      <c r="E90" s="126">
        <v>1</v>
      </c>
      <c r="F90" s="126">
        <v>0</v>
      </c>
      <c r="G90" s="126">
        <v>4</v>
      </c>
      <c r="H90" s="126">
        <v>10</v>
      </c>
      <c r="I90" s="126">
        <v>0</v>
      </c>
      <c r="J90" s="126">
        <v>1</v>
      </c>
      <c r="K90" s="126">
        <v>5</v>
      </c>
      <c r="L90" s="126">
        <v>9</v>
      </c>
      <c r="M90" s="126">
        <v>0</v>
      </c>
      <c r="N90" s="167">
        <v>1</v>
      </c>
      <c r="O90" s="167">
        <v>5</v>
      </c>
      <c r="P90" s="167">
        <v>9</v>
      </c>
      <c r="Q90" s="141">
        <f t="shared" ref="Q90:Q95" si="12">(15*((E90*H90)-(G90*F90))^2)/X90</f>
        <v>2.1428571428571428</v>
      </c>
      <c r="R90" s="141">
        <f t="shared" ref="R90:R95" si="13">(15*((I90*L90)-(K90*J90))^2)/Y90</f>
        <v>0.5357142857142857</v>
      </c>
      <c r="S90" s="141">
        <f t="shared" si="11"/>
        <v>0.5357142857142857</v>
      </c>
      <c r="T90" s="169"/>
      <c r="U90" s="54">
        <f t="shared" ref="U90:U95" si="14">MAX(Q90:S90)</f>
        <v>2.1428571428571428</v>
      </c>
      <c r="V90" s="113"/>
      <c r="W90" s="121"/>
      <c r="X90" s="170">
        <f t="shared" ref="X90:X95" si="15">(E90+G90)*(F90+H90)*(E90+F90)*(G90+H90)</f>
        <v>700</v>
      </c>
      <c r="Y90" s="170">
        <f t="shared" ref="Y90:Y95" si="16">(I90+K90)*(J90+L90)*(I90+J90)*(K90+L90)</f>
        <v>700</v>
      </c>
      <c r="Z90" s="170">
        <f t="shared" ref="Z90:Z95" si="17">(M90+O90)*(N90+P90)*(M90+N90)*(O90+P90)</f>
        <v>700</v>
      </c>
      <c r="AA90" s="121"/>
      <c r="AB90" s="174" t="s">
        <v>330</v>
      </c>
      <c r="AC90" s="53" t="s">
        <v>61</v>
      </c>
      <c r="AD90" s="175">
        <v>1.15384615384615</v>
      </c>
      <c r="AI90" s="115"/>
      <c r="AJ90" s="115"/>
      <c r="AK90" s="115"/>
      <c r="AL90" s="115"/>
      <c r="AM90" s="115"/>
      <c r="AN90" s="115"/>
    </row>
    <row r="91" spans="3:40" s="18" customFormat="1">
      <c r="C91" s="53" t="s">
        <v>77</v>
      </c>
      <c r="D91" s="125">
        <v>1</v>
      </c>
      <c r="E91" s="126">
        <v>0</v>
      </c>
      <c r="F91" s="126">
        <v>1</v>
      </c>
      <c r="G91" s="126">
        <v>5</v>
      </c>
      <c r="H91" s="126">
        <v>9</v>
      </c>
      <c r="I91" s="126">
        <v>1</v>
      </c>
      <c r="J91" s="126">
        <v>0</v>
      </c>
      <c r="K91" s="126">
        <v>4</v>
      </c>
      <c r="L91" s="126">
        <v>10</v>
      </c>
      <c r="M91" s="126">
        <v>0</v>
      </c>
      <c r="N91" s="167">
        <v>1</v>
      </c>
      <c r="O91" s="167">
        <v>5</v>
      </c>
      <c r="P91" s="167">
        <v>9</v>
      </c>
      <c r="Q91" s="141">
        <f t="shared" si="12"/>
        <v>0.5357142857142857</v>
      </c>
      <c r="R91" s="141">
        <f t="shared" si="13"/>
        <v>2.1428571428571428</v>
      </c>
      <c r="S91" s="141">
        <f t="shared" si="11"/>
        <v>0.5357142857142857</v>
      </c>
      <c r="T91" s="169"/>
      <c r="U91" s="54">
        <f t="shared" si="14"/>
        <v>2.1428571428571428</v>
      </c>
      <c r="V91" s="113"/>
      <c r="W91" s="121"/>
      <c r="X91" s="170">
        <f t="shared" si="15"/>
        <v>700</v>
      </c>
      <c r="Y91" s="170">
        <f t="shared" si="16"/>
        <v>700</v>
      </c>
      <c r="Z91" s="170">
        <f t="shared" si="17"/>
        <v>700</v>
      </c>
      <c r="AA91" s="121"/>
      <c r="AB91" s="174" t="s">
        <v>331</v>
      </c>
      <c r="AC91" s="53" t="s">
        <v>62</v>
      </c>
      <c r="AD91" s="175">
        <v>1.15384615384615</v>
      </c>
      <c r="AI91" s="115"/>
      <c r="AJ91" s="115"/>
      <c r="AK91" s="115"/>
      <c r="AL91" s="115"/>
      <c r="AM91" s="115"/>
      <c r="AN91" s="115"/>
    </row>
    <row r="92" spans="3:40" s="18" customFormat="1">
      <c r="C92" s="127" t="s">
        <v>103</v>
      </c>
      <c r="D92" s="128">
        <v>1</v>
      </c>
      <c r="E92" s="127">
        <v>0</v>
      </c>
      <c r="F92" s="127">
        <v>1</v>
      </c>
      <c r="G92" s="127">
        <v>5</v>
      </c>
      <c r="H92" s="127">
        <v>9</v>
      </c>
      <c r="I92" s="127">
        <v>0</v>
      </c>
      <c r="J92" s="127">
        <v>1</v>
      </c>
      <c r="K92" s="127">
        <v>5</v>
      </c>
      <c r="L92" s="127">
        <v>9</v>
      </c>
      <c r="M92" s="127">
        <v>1</v>
      </c>
      <c r="N92" s="167">
        <v>0</v>
      </c>
      <c r="O92" s="167">
        <v>4</v>
      </c>
      <c r="P92" s="167">
        <v>10</v>
      </c>
      <c r="Q92" s="141">
        <f t="shared" si="12"/>
        <v>0.5357142857142857</v>
      </c>
      <c r="R92" s="141">
        <f t="shared" si="13"/>
        <v>0.5357142857142857</v>
      </c>
      <c r="S92" s="141">
        <f t="shared" si="11"/>
        <v>2.1428571428571428</v>
      </c>
      <c r="T92" s="169"/>
      <c r="U92" s="54">
        <f t="shared" si="14"/>
        <v>2.1428571428571428</v>
      </c>
      <c r="V92" s="113"/>
      <c r="W92" s="121"/>
      <c r="X92" s="170">
        <f t="shared" si="15"/>
        <v>700</v>
      </c>
      <c r="Y92" s="170">
        <f t="shared" si="16"/>
        <v>700</v>
      </c>
      <c r="Z92" s="170">
        <f t="shared" si="17"/>
        <v>700</v>
      </c>
      <c r="AA92" s="121"/>
      <c r="AB92" s="174" t="s">
        <v>332</v>
      </c>
      <c r="AC92" s="53" t="s">
        <v>77</v>
      </c>
      <c r="AD92" s="176">
        <v>1.15384615384615</v>
      </c>
      <c r="AI92" s="115"/>
      <c r="AJ92" s="115"/>
      <c r="AK92" s="115"/>
      <c r="AL92" s="115"/>
      <c r="AM92" s="115"/>
      <c r="AN92" s="115"/>
    </row>
    <row r="93" spans="3:40" s="18" customFormat="1">
      <c r="C93" s="53" t="s">
        <v>49</v>
      </c>
      <c r="D93" s="125">
        <v>1</v>
      </c>
      <c r="E93" s="126">
        <v>1</v>
      </c>
      <c r="F93" s="126">
        <v>0</v>
      </c>
      <c r="G93" s="126">
        <v>4</v>
      </c>
      <c r="H93" s="126">
        <v>10</v>
      </c>
      <c r="I93" s="126">
        <v>0</v>
      </c>
      <c r="J93" s="126">
        <v>1</v>
      </c>
      <c r="K93" s="126">
        <v>5</v>
      </c>
      <c r="L93" s="126">
        <v>9</v>
      </c>
      <c r="M93" s="126">
        <v>0</v>
      </c>
      <c r="N93" s="167">
        <v>1</v>
      </c>
      <c r="O93" s="167">
        <v>5</v>
      </c>
      <c r="P93" s="167">
        <v>9</v>
      </c>
      <c r="Q93" s="141">
        <f t="shared" si="12"/>
        <v>2.1428571428571428</v>
      </c>
      <c r="R93" s="141">
        <f t="shared" si="13"/>
        <v>0.5357142857142857</v>
      </c>
      <c r="S93" s="141">
        <f t="shared" si="11"/>
        <v>0.5357142857142857</v>
      </c>
      <c r="T93" s="169"/>
      <c r="U93" s="54">
        <f t="shared" si="14"/>
        <v>2.1428571428571428</v>
      </c>
      <c r="V93" s="113"/>
      <c r="W93" s="121"/>
      <c r="X93" s="170">
        <f t="shared" si="15"/>
        <v>700</v>
      </c>
      <c r="Y93" s="170">
        <f t="shared" si="16"/>
        <v>700</v>
      </c>
      <c r="Z93" s="170">
        <f t="shared" si="17"/>
        <v>700</v>
      </c>
      <c r="AA93" s="121"/>
      <c r="AB93" s="174" t="s">
        <v>333</v>
      </c>
      <c r="AC93" s="53" t="s">
        <v>80</v>
      </c>
      <c r="AD93" s="176">
        <v>1.15384615384615</v>
      </c>
    </row>
    <row r="94" spans="3:40" s="18" customFormat="1">
      <c r="C94" s="144" t="s">
        <v>91</v>
      </c>
      <c r="D94" s="128">
        <v>1</v>
      </c>
      <c r="E94" s="177">
        <v>0</v>
      </c>
      <c r="F94" s="177">
        <v>1</v>
      </c>
      <c r="G94" s="177">
        <v>5</v>
      </c>
      <c r="H94" s="177">
        <v>9</v>
      </c>
      <c r="I94" s="177">
        <v>1</v>
      </c>
      <c r="J94" s="177">
        <v>0</v>
      </c>
      <c r="K94" s="177">
        <v>4</v>
      </c>
      <c r="L94" s="177">
        <v>10</v>
      </c>
      <c r="M94" s="177">
        <v>0</v>
      </c>
      <c r="N94" s="182">
        <v>1</v>
      </c>
      <c r="O94" s="182">
        <v>5</v>
      </c>
      <c r="P94" s="182">
        <v>9</v>
      </c>
      <c r="Q94" s="183">
        <f t="shared" si="12"/>
        <v>0.5357142857142857</v>
      </c>
      <c r="R94" s="183">
        <f t="shared" si="13"/>
        <v>2.1428571428571428</v>
      </c>
      <c r="S94" s="183">
        <f t="shared" si="11"/>
        <v>0.5357142857142857</v>
      </c>
      <c r="T94" s="184"/>
      <c r="U94" s="54">
        <f t="shared" si="14"/>
        <v>2.1428571428571428</v>
      </c>
      <c r="V94" s="113"/>
      <c r="W94" s="121"/>
      <c r="X94" s="170">
        <f t="shared" si="15"/>
        <v>700</v>
      </c>
      <c r="Y94" s="170">
        <f t="shared" si="16"/>
        <v>700</v>
      </c>
      <c r="Z94" s="170">
        <f t="shared" si="17"/>
        <v>700</v>
      </c>
      <c r="AA94" s="121"/>
      <c r="AB94" s="174" t="s">
        <v>334</v>
      </c>
      <c r="AC94" s="127" t="s">
        <v>83</v>
      </c>
      <c r="AD94" s="176">
        <v>1.15384615384615</v>
      </c>
    </row>
    <row r="95" spans="3:40" s="18" customFormat="1">
      <c r="C95" s="53" t="s">
        <v>47</v>
      </c>
      <c r="D95" s="126">
        <v>4</v>
      </c>
      <c r="E95" s="126">
        <v>2</v>
      </c>
      <c r="F95" s="126">
        <v>2</v>
      </c>
      <c r="G95" s="126">
        <v>3</v>
      </c>
      <c r="H95" s="126">
        <v>8</v>
      </c>
      <c r="I95" s="126">
        <v>1</v>
      </c>
      <c r="J95" s="126">
        <v>2</v>
      </c>
      <c r="K95" s="126">
        <v>4</v>
      </c>
      <c r="L95" s="126">
        <v>8</v>
      </c>
      <c r="M95" s="126">
        <v>1</v>
      </c>
      <c r="N95" s="167">
        <v>2</v>
      </c>
      <c r="O95" s="167">
        <v>3</v>
      </c>
      <c r="P95" s="167">
        <v>8</v>
      </c>
      <c r="Q95" s="141">
        <f t="shared" si="12"/>
        <v>0.68181818181818177</v>
      </c>
      <c r="R95" s="141">
        <f t="shared" si="13"/>
        <v>0</v>
      </c>
      <c r="S95" s="141">
        <f t="shared" si="11"/>
        <v>4.5454545454545456E-2</v>
      </c>
      <c r="T95" s="169"/>
      <c r="U95" s="54">
        <f t="shared" si="14"/>
        <v>0.68181818181818177</v>
      </c>
      <c r="V95" s="113"/>
      <c r="W95" s="121"/>
      <c r="X95" s="170">
        <f t="shared" si="15"/>
        <v>2200</v>
      </c>
      <c r="Y95" s="170">
        <f t="shared" si="16"/>
        <v>1800</v>
      </c>
      <c r="Z95" s="170">
        <f t="shared" si="17"/>
        <v>1320</v>
      </c>
      <c r="AA95" s="121"/>
      <c r="AB95" s="174" t="s">
        <v>335</v>
      </c>
      <c r="AC95" s="185" t="s">
        <v>46</v>
      </c>
      <c r="AD95" s="175">
        <v>0.68181818181818199</v>
      </c>
    </row>
    <row r="96" spans="3:40" s="18" customFormat="1">
      <c r="C96" s="14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21"/>
      <c r="R96" s="121"/>
      <c r="S96" s="121"/>
      <c r="T96" s="121"/>
      <c r="U96" s="113"/>
      <c r="V96" s="113"/>
      <c r="W96" s="121"/>
      <c r="X96" s="170"/>
      <c r="Y96" s="170"/>
      <c r="Z96" s="170"/>
      <c r="AA96" s="121"/>
      <c r="AB96" s="174"/>
      <c r="AC96" s="127"/>
      <c r="AD96" s="175"/>
    </row>
    <row r="97" spans="2:30 16384:16384" s="18" customFormat="1">
      <c r="C97" s="14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21"/>
      <c r="R97" s="121"/>
      <c r="S97" s="121"/>
      <c r="T97" s="121"/>
      <c r="U97" s="113"/>
      <c r="V97" s="113"/>
      <c r="W97" s="121"/>
      <c r="X97" s="115"/>
      <c r="Y97" s="121"/>
      <c r="Z97" s="121"/>
      <c r="AA97" s="121"/>
      <c r="AB97" s="115"/>
      <c r="AC97" s="115"/>
      <c r="AD97" s="115"/>
    </row>
    <row r="98" spans="2:30 16384:16384" s="18" customFormat="1" ht="21">
      <c r="C98" s="145" t="s">
        <v>233</v>
      </c>
      <c r="D98" s="146" t="s">
        <v>234</v>
      </c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21"/>
      <c r="R98" s="121"/>
      <c r="S98" s="121"/>
      <c r="T98" s="121"/>
      <c r="U98" s="113"/>
      <c r="V98" s="113"/>
      <c r="W98" s="121"/>
      <c r="X98" s="115"/>
      <c r="Y98" s="121"/>
      <c r="Z98" s="143"/>
      <c r="AA98" s="121"/>
      <c r="AB98" s="115"/>
      <c r="AC98" s="115"/>
      <c r="AD98" s="115"/>
    </row>
    <row r="99" spans="2:30 16384:16384" s="18" customFormat="1" ht="15.75">
      <c r="B99" s="97" t="s">
        <v>0</v>
      </c>
      <c r="C99" s="98" t="s">
        <v>235</v>
      </c>
      <c r="D99" s="99" t="s">
        <v>3</v>
      </c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21"/>
      <c r="R99" s="121"/>
      <c r="S99" s="121"/>
      <c r="T99" s="121"/>
      <c r="U99" s="113"/>
      <c r="V99" s="113"/>
      <c r="W99" s="121"/>
      <c r="X99" s="115"/>
      <c r="Y99" s="121"/>
      <c r="Z99" s="143"/>
      <c r="AA99" s="121"/>
      <c r="AB99" s="115"/>
      <c r="AC99" s="115"/>
      <c r="AD99" s="115"/>
    </row>
    <row r="100" spans="2:30 16384:16384" s="18" customFormat="1" ht="15.75">
      <c r="B100" s="101" t="s">
        <v>4</v>
      </c>
      <c r="C100" s="178" t="s">
        <v>336</v>
      </c>
      <c r="D100" s="147" t="s">
        <v>6</v>
      </c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21"/>
      <c r="R100" s="121"/>
      <c r="S100" s="121"/>
      <c r="T100" s="121"/>
      <c r="U100" s="113"/>
      <c r="V100" s="113"/>
      <c r="W100" s="121"/>
      <c r="X100" s="115"/>
      <c r="Y100" s="121"/>
      <c r="Z100" s="143"/>
      <c r="AA100" s="121"/>
      <c r="AB100" s="115"/>
      <c r="AC100" s="115"/>
      <c r="AD100" s="115"/>
    </row>
    <row r="101" spans="2:30 16384:16384" s="18" customFormat="1" ht="15.75">
      <c r="B101" s="101" t="s">
        <v>7</v>
      </c>
      <c r="C101" s="179" t="s">
        <v>337</v>
      </c>
      <c r="D101" s="147" t="s">
        <v>6</v>
      </c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21"/>
      <c r="R101" s="121"/>
      <c r="S101" s="121"/>
      <c r="T101" s="121"/>
      <c r="U101" s="113"/>
      <c r="V101" s="113"/>
      <c r="W101" s="121"/>
      <c r="X101" s="115"/>
      <c r="Y101" s="121"/>
      <c r="Z101" s="143"/>
      <c r="AA101" s="121"/>
      <c r="AB101" s="115"/>
      <c r="AC101" s="115"/>
      <c r="AD101" s="115"/>
    </row>
    <row r="102" spans="2:30 16384:16384" s="18" customFormat="1" ht="15.75">
      <c r="B102" s="101" t="s">
        <v>9</v>
      </c>
      <c r="C102" s="180" t="s">
        <v>338</v>
      </c>
      <c r="D102" s="147" t="s">
        <v>6</v>
      </c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21"/>
      <c r="R102" s="121"/>
      <c r="S102" s="121"/>
      <c r="T102" s="121"/>
      <c r="U102" s="113"/>
      <c r="V102" s="113"/>
      <c r="W102" s="121"/>
      <c r="X102" s="115"/>
      <c r="Y102" s="121"/>
      <c r="Z102" s="143"/>
      <c r="AA102" s="121"/>
      <c r="AB102" s="115"/>
      <c r="AC102" s="115"/>
      <c r="AD102" s="115"/>
    </row>
    <row r="103" spans="2:30 16384:16384" s="18" customFormat="1" ht="15.75">
      <c r="B103" s="101" t="s">
        <v>11</v>
      </c>
      <c r="C103" s="179" t="s">
        <v>239</v>
      </c>
      <c r="D103" s="147" t="s">
        <v>6</v>
      </c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21"/>
      <c r="R103" s="121"/>
      <c r="S103" s="121"/>
      <c r="T103" s="121"/>
      <c r="U103" s="113"/>
      <c r="V103" s="113"/>
      <c r="W103" s="121"/>
      <c r="X103" s="115"/>
      <c r="Y103" s="121"/>
      <c r="Z103" s="143"/>
      <c r="AA103" s="121"/>
      <c r="AB103" s="115"/>
      <c r="AC103" s="115"/>
      <c r="AD103" s="115"/>
    </row>
    <row r="104" spans="2:30 16384:16384" s="18" customFormat="1" ht="15.75">
      <c r="B104" s="101" t="s">
        <v>13</v>
      </c>
      <c r="C104" s="180" t="s">
        <v>339</v>
      </c>
      <c r="D104" s="147" t="s">
        <v>6</v>
      </c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21"/>
      <c r="R104" s="121"/>
      <c r="S104" s="121"/>
      <c r="T104" s="121"/>
      <c r="U104" s="113"/>
      <c r="V104" s="113"/>
      <c r="W104" s="121"/>
      <c r="X104" s="115"/>
      <c r="Y104" s="121"/>
      <c r="Z104" s="143"/>
      <c r="AA104" s="121"/>
      <c r="AB104" s="115"/>
      <c r="AC104" s="115"/>
      <c r="AD104" s="115"/>
    </row>
    <row r="105" spans="2:30 16384:16384" s="18" customFormat="1" ht="15.75">
      <c r="B105" s="101" t="s">
        <v>15</v>
      </c>
      <c r="C105" s="179" t="s">
        <v>340</v>
      </c>
      <c r="D105" s="147" t="s">
        <v>17</v>
      </c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21"/>
      <c r="R105" s="121"/>
      <c r="S105" s="121"/>
      <c r="T105" s="121"/>
      <c r="U105" s="113"/>
      <c r="V105" s="113"/>
      <c r="W105" s="121"/>
      <c r="X105" s="115"/>
      <c r="Y105" s="121"/>
      <c r="Z105" s="143"/>
      <c r="AA105" s="121"/>
      <c r="AB105" s="115"/>
      <c r="AC105" s="115"/>
      <c r="AD105" s="115"/>
    </row>
    <row r="106" spans="2:30 16384:16384" s="18" customFormat="1" ht="15.75">
      <c r="B106" s="101" t="s">
        <v>18</v>
      </c>
      <c r="C106" s="180" t="s">
        <v>341</v>
      </c>
      <c r="D106" s="147" t="s">
        <v>17</v>
      </c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21"/>
      <c r="R106" s="121"/>
      <c r="S106" s="121"/>
      <c r="T106" s="121"/>
      <c r="U106" s="113"/>
      <c r="V106" s="113"/>
      <c r="W106" s="121"/>
      <c r="X106" s="115"/>
      <c r="Y106" s="121"/>
      <c r="Z106" s="143"/>
      <c r="AA106" s="121"/>
      <c r="AB106" s="115"/>
      <c r="AC106" s="115"/>
      <c r="AD106" s="115"/>
    </row>
    <row r="107" spans="2:30 16384:16384" s="18" customFormat="1" ht="15.75">
      <c r="B107" s="101" t="s">
        <v>20</v>
      </c>
      <c r="C107" s="179" t="s">
        <v>342</v>
      </c>
      <c r="D107" s="147" t="s">
        <v>17</v>
      </c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21"/>
      <c r="R107" s="121"/>
      <c r="S107" s="121"/>
      <c r="T107" s="121"/>
      <c r="U107" s="113"/>
      <c r="V107" s="113"/>
      <c r="W107" s="121"/>
      <c r="X107" s="115"/>
      <c r="Y107" s="121"/>
      <c r="Z107" s="143"/>
      <c r="AA107" s="121"/>
      <c r="AB107" s="115"/>
      <c r="AC107" s="115"/>
      <c r="AD107" s="115"/>
    </row>
    <row r="108" spans="2:30 16384:16384" s="18" customFormat="1" ht="15.75">
      <c r="B108" s="101" t="s">
        <v>22</v>
      </c>
      <c r="C108" s="180" t="s">
        <v>343</v>
      </c>
      <c r="D108" s="147" t="s">
        <v>17</v>
      </c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21"/>
      <c r="R108" s="121"/>
      <c r="S108" s="121"/>
      <c r="T108" s="121"/>
      <c r="U108" s="113"/>
      <c r="V108" s="113"/>
      <c r="W108" s="121"/>
      <c r="X108" s="115"/>
      <c r="Y108" s="121"/>
      <c r="Z108" s="143"/>
      <c r="AA108" s="121"/>
      <c r="AB108" s="115"/>
      <c r="AC108" s="115"/>
      <c r="AD108" s="115"/>
    </row>
    <row r="109" spans="2:30 16384:16384" s="18" customFormat="1" ht="15.75">
      <c r="B109" s="112" t="s">
        <v>24</v>
      </c>
      <c r="C109" s="179" t="s">
        <v>344</v>
      </c>
      <c r="D109" s="147" t="s">
        <v>17</v>
      </c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21"/>
      <c r="R109" s="121"/>
      <c r="S109" s="121"/>
      <c r="T109" s="121"/>
      <c r="U109" s="113"/>
      <c r="V109" s="113"/>
      <c r="W109" s="121"/>
      <c r="X109" s="115"/>
      <c r="Y109" s="121"/>
      <c r="Z109" s="143"/>
      <c r="AA109" s="121"/>
      <c r="AB109" s="115"/>
      <c r="AC109" s="115"/>
      <c r="AD109" s="115"/>
    </row>
    <row r="110" spans="2:30 16384:16384" s="18" customFormat="1" ht="15.75">
      <c r="B110" s="112" t="s">
        <v>26</v>
      </c>
      <c r="C110" s="180" t="s">
        <v>345</v>
      </c>
      <c r="D110" s="148" t="s">
        <v>28</v>
      </c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21"/>
      <c r="R110" s="121"/>
      <c r="S110" s="121"/>
      <c r="T110" s="121"/>
      <c r="U110" s="113"/>
      <c r="V110" s="113"/>
      <c r="W110" s="121"/>
      <c r="X110" s="115"/>
      <c r="Y110" s="115"/>
      <c r="Z110" s="115"/>
      <c r="AA110" s="115"/>
      <c r="AB110" s="115"/>
      <c r="AC110" s="115"/>
      <c r="AD110" s="115"/>
    </row>
    <row r="111" spans="2:30 16384:16384" s="18" customFormat="1" ht="15.75">
      <c r="B111" s="112" t="s">
        <v>29</v>
      </c>
      <c r="C111" s="179" t="s">
        <v>346</v>
      </c>
      <c r="D111" s="148" t="s">
        <v>28</v>
      </c>
      <c r="I111" s="149"/>
      <c r="XFD111"/>
    </row>
    <row r="112" spans="2:30 16384:16384" s="18" customFormat="1" ht="15.75">
      <c r="B112" s="112" t="s">
        <v>31</v>
      </c>
      <c r="C112" s="180" t="s">
        <v>347</v>
      </c>
      <c r="D112" s="148" t="s">
        <v>28</v>
      </c>
      <c r="XFD112"/>
    </row>
    <row r="113" spans="2:35 16384:16384" s="18" customFormat="1" ht="15.75">
      <c r="B113" s="112" t="s">
        <v>32</v>
      </c>
      <c r="C113" s="179" t="s">
        <v>348</v>
      </c>
      <c r="D113" s="148" t="s">
        <v>28</v>
      </c>
      <c r="XFD113"/>
    </row>
    <row r="114" spans="2:35 16384:16384" s="18" customFormat="1" ht="15.75">
      <c r="B114" s="112" t="s">
        <v>34</v>
      </c>
      <c r="C114" s="180" t="s">
        <v>349</v>
      </c>
      <c r="D114" s="148" t="s">
        <v>28</v>
      </c>
      <c r="XFD114"/>
    </row>
    <row r="115" spans="2:35 16384:16384" s="18" customFormat="1" ht="15.75">
      <c r="B115" s="149"/>
      <c r="C115" s="150"/>
      <c r="D115" s="151"/>
      <c r="XFD115"/>
    </row>
    <row r="116" spans="2:35 16384:16384" s="18" customFormat="1" ht="15.75">
      <c r="B116" s="113"/>
      <c r="C116" s="152"/>
      <c r="D116" s="150"/>
      <c r="XFD116"/>
    </row>
    <row r="117" spans="2:35 16384:16384" s="18" customFormat="1" ht="15.75">
      <c r="B117" s="113"/>
      <c r="C117" s="152"/>
      <c r="D117" s="150"/>
      <c r="XFD117"/>
    </row>
    <row r="118" spans="2:35 16384:16384" s="18" customFormat="1" ht="15.75">
      <c r="B118" s="113"/>
      <c r="C118" s="152"/>
      <c r="D118" s="150"/>
      <c r="XFD118"/>
    </row>
    <row r="119" spans="2:35 16384:16384" s="18" customFormat="1" ht="15.75">
      <c r="B119" s="113"/>
      <c r="C119" s="152"/>
      <c r="D119" s="150"/>
      <c r="XFD119"/>
    </row>
    <row r="120" spans="2:35 16384:16384" s="18" customFormat="1">
      <c r="XFD120"/>
    </row>
    <row r="121" spans="2:35 16384:16384" s="18" customFormat="1">
      <c r="XFD121"/>
    </row>
    <row r="122" spans="2:35 16384:16384" s="18" customFormat="1" ht="21" customHeight="1">
      <c r="B122" s="285" t="s">
        <v>251</v>
      </c>
      <c r="C122" s="288" t="s">
        <v>252</v>
      </c>
      <c r="D122" s="153" t="s">
        <v>253</v>
      </c>
      <c r="E122" s="153">
        <v>15</v>
      </c>
      <c r="F122" s="154"/>
      <c r="G122" s="154"/>
      <c r="H122" s="154"/>
      <c r="I122" s="154"/>
      <c r="J122" s="154"/>
      <c r="K122" s="154"/>
      <c r="L122" s="154"/>
      <c r="M122" s="154"/>
      <c r="N122" s="154"/>
      <c r="O122" s="154"/>
      <c r="P122" s="154"/>
      <c r="Q122" s="154"/>
      <c r="R122" s="154"/>
      <c r="S122" s="154"/>
      <c r="T122" s="154"/>
      <c r="U122" s="280" t="s">
        <v>254</v>
      </c>
      <c r="V122" s="281"/>
      <c r="W122" s="281"/>
      <c r="X122" s="281"/>
      <c r="Y122" s="281"/>
      <c r="Z122" s="281"/>
      <c r="AA122" s="281"/>
      <c r="AB122" s="281"/>
      <c r="AC122" s="281"/>
      <c r="AD122" s="281"/>
      <c r="AE122" s="282"/>
      <c r="AF122" s="162"/>
      <c r="AG122" s="162"/>
      <c r="AH122" s="162"/>
      <c r="AI122" s="162"/>
      <c r="XFD122"/>
    </row>
    <row r="123" spans="2:35 16384:16384" s="18" customFormat="1">
      <c r="B123" s="285"/>
      <c r="C123" s="305"/>
      <c r="D123" s="280" t="s">
        <v>40</v>
      </c>
      <c r="E123" s="281"/>
      <c r="F123" s="281"/>
      <c r="G123" s="281"/>
      <c r="H123" s="281"/>
      <c r="I123" s="281"/>
      <c r="J123" s="281"/>
      <c r="K123" s="281"/>
      <c r="L123" s="281"/>
      <c r="M123" s="281"/>
      <c r="N123" s="156"/>
      <c r="O123" s="156"/>
      <c r="P123" s="156"/>
      <c r="Q123" s="156"/>
      <c r="R123" s="158"/>
      <c r="S123" s="159" t="s">
        <v>350</v>
      </c>
      <c r="T123" s="161"/>
      <c r="U123" s="161" t="s">
        <v>4</v>
      </c>
      <c r="V123" s="161" t="s">
        <v>7</v>
      </c>
      <c r="W123" s="161" t="s">
        <v>9</v>
      </c>
      <c r="X123" s="161" t="s">
        <v>11</v>
      </c>
      <c r="Y123" s="163" t="s">
        <v>13</v>
      </c>
      <c r="Z123" s="161" t="s">
        <v>15</v>
      </c>
      <c r="AA123" s="161" t="s">
        <v>18</v>
      </c>
      <c r="AB123" s="161" t="s">
        <v>20</v>
      </c>
      <c r="AC123" s="161" t="s">
        <v>22</v>
      </c>
      <c r="AD123" s="161" t="s">
        <v>24</v>
      </c>
      <c r="AE123" s="161" t="s">
        <v>26</v>
      </c>
      <c r="AF123" s="161" t="s">
        <v>29</v>
      </c>
      <c r="AG123" s="161" t="s">
        <v>31</v>
      </c>
      <c r="AH123" s="161" t="s">
        <v>32</v>
      </c>
      <c r="AI123" s="161" t="s">
        <v>34</v>
      </c>
      <c r="XFD123"/>
    </row>
    <row r="124" spans="2:35 16384:16384" s="18" customFormat="1">
      <c r="B124" s="285"/>
      <c r="C124" s="53" t="s">
        <v>42</v>
      </c>
      <c r="D124" s="155" t="s">
        <v>4</v>
      </c>
      <c r="E124" s="155" t="s">
        <v>7</v>
      </c>
      <c r="F124" s="155" t="s">
        <v>9</v>
      </c>
      <c r="G124" s="155" t="s">
        <v>11</v>
      </c>
      <c r="H124" s="155" t="s">
        <v>13</v>
      </c>
      <c r="I124" s="155" t="s">
        <v>15</v>
      </c>
      <c r="J124" s="155" t="s">
        <v>18</v>
      </c>
      <c r="K124" s="155" t="s">
        <v>20</v>
      </c>
      <c r="L124" s="155" t="s">
        <v>22</v>
      </c>
      <c r="M124" s="155" t="s">
        <v>24</v>
      </c>
      <c r="N124" s="157" t="s">
        <v>26</v>
      </c>
      <c r="O124" s="157" t="s">
        <v>29</v>
      </c>
      <c r="P124" s="157" t="s">
        <v>31</v>
      </c>
      <c r="Q124" s="157" t="s">
        <v>32</v>
      </c>
      <c r="R124" s="157" t="s">
        <v>34</v>
      </c>
      <c r="S124" s="161"/>
      <c r="T124" s="161" t="s">
        <v>255</v>
      </c>
      <c r="U124" s="53"/>
      <c r="V124" s="54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XFD124"/>
    </row>
    <row r="125" spans="2:35 16384:16384" s="18" customFormat="1">
      <c r="B125" s="53">
        <v>1</v>
      </c>
      <c r="C125" s="181" t="s">
        <v>53</v>
      </c>
      <c r="D125" s="53">
        <v>0</v>
      </c>
      <c r="E125" s="53">
        <v>1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  <c r="P125" s="53">
        <v>0</v>
      </c>
      <c r="Q125" s="53">
        <v>0</v>
      </c>
      <c r="R125" s="53">
        <v>0</v>
      </c>
      <c r="S125" s="53">
        <f>COUNTIF(D125:R125,"&gt;0")</f>
        <v>1</v>
      </c>
      <c r="T125" s="53">
        <f>1+LOG($E$122/S125)</f>
        <v>2.1760912590556813</v>
      </c>
      <c r="U125" s="53">
        <v>0</v>
      </c>
      <c r="V125" s="55">
        <f>T125</f>
        <v>2.1760912590556813</v>
      </c>
      <c r="W125" s="53">
        <v>0</v>
      </c>
      <c r="X125" s="53">
        <v>0</v>
      </c>
      <c r="Y125" s="53">
        <v>0</v>
      </c>
      <c r="Z125" s="53">
        <v>0</v>
      </c>
      <c r="AA125" s="53">
        <v>0</v>
      </c>
      <c r="AB125" s="53">
        <v>0</v>
      </c>
      <c r="AC125" s="53">
        <v>0</v>
      </c>
      <c r="AD125" s="53">
        <v>0</v>
      </c>
      <c r="AE125" s="53">
        <v>0</v>
      </c>
      <c r="AF125" s="53">
        <v>0</v>
      </c>
      <c r="AG125" s="53">
        <v>0</v>
      </c>
      <c r="AH125" s="53">
        <v>0</v>
      </c>
      <c r="AI125" s="53">
        <v>0</v>
      </c>
      <c r="XFD125"/>
    </row>
    <row r="126" spans="2:35 16384:16384" s="18" customFormat="1">
      <c r="B126" s="53">
        <v>2</v>
      </c>
      <c r="C126" s="181" t="s">
        <v>45</v>
      </c>
      <c r="D126" s="53">
        <v>1</v>
      </c>
      <c r="E126" s="53">
        <v>0</v>
      </c>
      <c r="F126" s="53">
        <v>0</v>
      </c>
      <c r="G126" s="53">
        <v>0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  <c r="P126" s="53">
        <v>0</v>
      </c>
      <c r="Q126" s="53">
        <v>0</v>
      </c>
      <c r="R126" s="53">
        <v>0</v>
      </c>
      <c r="S126" s="53">
        <f t="shared" ref="S126:S149" si="18">COUNTIF(D126:R126,"&gt;0")</f>
        <v>1</v>
      </c>
      <c r="T126" s="53">
        <f t="shared" ref="T126:T149" si="19">1+LOG($E$122/S126)</f>
        <v>2.1760912590556813</v>
      </c>
      <c r="U126" s="55">
        <f>T126</f>
        <v>2.1760912590556813</v>
      </c>
      <c r="V126" s="53">
        <v>0</v>
      </c>
      <c r="W126" s="53">
        <v>0</v>
      </c>
      <c r="X126" s="53">
        <v>0</v>
      </c>
      <c r="Y126" s="53">
        <v>0</v>
      </c>
      <c r="Z126" s="53">
        <v>0</v>
      </c>
      <c r="AA126" s="53">
        <v>0</v>
      </c>
      <c r="AB126" s="53">
        <v>0</v>
      </c>
      <c r="AC126" s="53">
        <v>0</v>
      </c>
      <c r="AD126" s="53">
        <v>0</v>
      </c>
      <c r="AE126" s="53">
        <v>0</v>
      </c>
      <c r="AF126" s="53">
        <v>0</v>
      </c>
      <c r="AG126" s="53">
        <v>0</v>
      </c>
      <c r="AH126" s="53">
        <v>0</v>
      </c>
      <c r="AI126" s="53">
        <v>0</v>
      </c>
      <c r="XFD126"/>
    </row>
    <row r="127" spans="2:35 16384:16384" s="18" customFormat="1">
      <c r="B127" s="53">
        <v>3</v>
      </c>
      <c r="C127" s="181" t="s">
        <v>87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1</v>
      </c>
      <c r="N127" s="53">
        <v>0</v>
      </c>
      <c r="O127" s="53">
        <v>1</v>
      </c>
      <c r="P127" s="53">
        <v>0</v>
      </c>
      <c r="Q127" s="53">
        <v>0</v>
      </c>
      <c r="R127" s="53">
        <v>0</v>
      </c>
      <c r="S127" s="53">
        <f t="shared" si="18"/>
        <v>2</v>
      </c>
      <c r="T127" s="53">
        <f t="shared" si="19"/>
        <v>1.8750612633917001</v>
      </c>
      <c r="U127" s="53">
        <v>0</v>
      </c>
      <c r="V127" s="53">
        <v>0</v>
      </c>
      <c r="W127" s="53">
        <v>0</v>
      </c>
      <c r="X127" s="53">
        <v>0</v>
      </c>
      <c r="Y127" s="53">
        <v>0</v>
      </c>
      <c r="Z127" s="53">
        <v>0</v>
      </c>
      <c r="AA127" s="53">
        <v>0</v>
      </c>
      <c r="AB127" s="53">
        <v>0</v>
      </c>
      <c r="AC127" s="53">
        <v>0</v>
      </c>
      <c r="AD127" s="55">
        <f>T127</f>
        <v>1.8750612633917001</v>
      </c>
      <c r="AE127" s="53">
        <v>0</v>
      </c>
      <c r="AF127" s="55">
        <f>T127</f>
        <v>1.8750612633917001</v>
      </c>
      <c r="AG127" s="53">
        <v>0</v>
      </c>
      <c r="AH127" s="53">
        <v>0</v>
      </c>
      <c r="AI127" s="53">
        <v>0</v>
      </c>
      <c r="XFD127"/>
    </row>
    <row r="128" spans="2:35 16384:16384" s="18" customFormat="1">
      <c r="B128" s="127">
        <v>4</v>
      </c>
      <c r="C128" s="181" t="s">
        <v>106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  <c r="P128" s="53">
        <v>1</v>
      </c>
      <c r="Q128" s="53">
        <v>0</v>
      </c>
      <c r="R128" s="53">
        <v>0</v>
      </c>
      <c r="S128" s="53">
        <f t="shared" si="18"/>
        <v>1</v>
      </c>
      <c r="T128" s="53">
        <f t="shared" si="19"/>
        <v>2.1760912590556813</v>
      </c>
      <c r="U128" s="53">
        <v>0</v>
      </c>
      <c r="V128" s="53">
        <v>0</v>
      </c>
      <c r="W128" s="53">
        <v>0</v>
      </c>
      <c r="X128" s="53">
        <v>0</v>
      </c>
      <c r="Y128" s="53">
        <v>0</v>
      </c>
      <c r="Z128" s="53">
        <v>0</v>
      </c>
      <c r="AA128" s="53">
        <v>0</v>
      </c>
      <c r="AB128" s="53">
        <v>0</v>
      </c>
      <c r="AC128" s="53">
        <v>0</v>
      </c>
      <c r="AD128" s="53">
        <v>0</v>
      </c>
      <c r="AE128" s="53">
        <v>0</v>
      </c>
      <c r="AF128" s="53">
        <v>0</v>
      </c>
      <c r="AG128" s="55">
        <f>T128</f>
        <v>2.1760912590556813</v>
      </c>
      <c r="AH128" s="53">
        <v>0</v>
      </c>
      <c r="AI128" s="53">
        <v>0</v>
      </c>
      <c r="XFD128"/>
    </row>
    <row r="129" spans="2:35 16384:16384" s="18" customFormat="1">
      <c r="B129" s="53">
        <v>5</v>
      </c>
      <c r="C129" s="181" t="s">
        <v>89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1</v>
      </c>
      <c r="N129" s="53">
        <v>0</v>
      </c>
      <c r="O129" s="53">
        <v>0</v>
      </c>
      <c r="P129" s="53">
        <v>0</v>
      </c>
      <c r="Q129" s="53">
        <v>0</v>
      </c>
      <c r="R129" s="53">
        <v>0</v>
      </c>
      <c r="S129" s="53">
        <f t="shared" si="18"/>
        <v>1</v>
      </c>
      <c r="T129" s="53">
        <f t="shared" si="19"/>
        <v>2.1760912590556813</v>
      </c>
      <c r="U129" s="53">
        <v>0</v>
      </c>
      <c r="V129" s="53">
        <v>0</v>
      </c>
      <c r="W129" s="53">
        <v>0</v>
      </c>
      <c r="X129" s="53">
        <v>0</v>
      </c>
      <c r="Y129" s="53">
        <v>0</v>
      </c>
      <c r="Z129" s="53">
        <v>0</v>
      </c>
      <c r="AA129" s="53">
        <v>0</v>
      </c>
      <c r="AB129" s="53">
        <v>0</v>
      </c>
      <c r="AC129" s="53">
        <v>0</v>
      </c>
      <c r="AD129" s="55">
        <f>T129</f>
        <v>2.1760912590556813</v>
      </c>
      <c r="AE129" s="53">
        <v>0</v>
      </c>
      <c r="AF129" s="53">
        <v>0</v>
      </c>
      <c r="AG129" s="53">
        <v>0</v>
      </c>
      <c r="AH129" s="53">
        <v>0</v>
      </c>
      <c r="AI129" s="53">
        <v>0</v>
      </c>
      <c r="XFD129"/>
    </row>
    <row r="130" spans="2:35 16384:16384" s="18" customFormat="1">
      <c r="B130" s="53">
        <v>6</v>
      </c>
      <c r="C130" s="181" t="s">
        <v>75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0</v>
      </c>
      <c r="J130" s="53">
        <v>1</v>
      </c>
      <c r="K130" s="53">
        <v>1</v>
      </c>
      <c r="L130" s="53">
        <v>0</v>
      </c>
      <c r="M130" s="53">
        <v>0</v>
      </c>
      <c r="N130" s="53">
        <v>0</v>
      </c>
      <c r="O130" s="53">
        <v>0</v>
      </c>
      <c r="P130" s="53">
        <v>0</v>
      </c>
      <c r="Q130" s="53">
        <v>0</v>
      </c>
      <c r="R130" s="53">
        <v>0</v>
      </c>
      <c r="S130" s="53">
        <f t="shared" si="18"/>
        <v>2</v>
      </c>
      <c r="T130" s="53">
        <f t="shared" si="19"/>
        <v>1.8750612633917001</v>
      </c>
      <c r="U130" s="53">
        <v>0</v>
      </c>
      <c r="V130" s="53">
        <v>0</v>
      </c>
      <c r="W130" s="53">
        <v>0</v>
      </c>
      <c r="X130" s="53">
        <v>0</v>
      </c>
      <c r="Y130" s="53">
        <v>0</v>
      </c>
      <c r="Z130" s="53">
        <v>0</v>
      </c>
      <c r="AA130" s="55">
        <f>T130</f>
        <v>1.8750612633917001</v>
      </c>
      <c r="AB130" s="55">
        <f>T130</f>
        <v>1.8750612633917001</v>
      </c>
      <c r="AC130" s="53">
        <v>0</v>
      </c>
      <c r="AD130" s="53">
        <v>0</v>
      </c>
      <c r="AE130" s="53">
        <v>0</v>
      </c>
      <c r="AF130" s="53">
        <v>0</v>
      </c>
      <c r="AG130" s="53">
        <v>0</v>
      </c>
      <c r="AH130" s="53">
        <v>0</v>
      </c>
      <c r="AI130" s="53">
        <v>0</v>
      </c>
      <c r="XFD130"/>
    </row>
    <row r="131" spans="2:35 16384:16384" s="18" customFormat="1">
      <c r="B131" s="53">
        <v>7</v>
      </c>
      <c r="C131" s="181" t="s">
        <v>57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1</v>
      </c>
      <c r="M131" s="53">
        <v>0</v>
      </c>
      <c r="N131" s="53">
        <v>0</v>
      </c>
      <c r="O131" s="53">
        <v>0</v>
      </c>
      <c r="P131" s="53">
        <v>0</v>
      </c>
      <c r="Q131" s="53">
        <v>0</v>
      </c>
      <c r="R131" s="53">
        <v>0</v>
      </c>
      <c r="S131" s="53">
        <f t="shared" si="18"/>
        <v>2</v>
      </c>
      <c r="T131" s="53">
        <f t="shared" si="19"/>
        <v>1.8750612633917001</v>
      </c>
      <c r="U131" s="53">
        <v>0</v>
      </c>
      <c r="V131" s="55">
        <f>T131</f>
        <v>1.8750612633917001</v>
      </c>
      <c r="W131" s="53">
        <v>0</v>
      </c>
      <c r="X131" s="53">
        <v>0</v>
      </c>
      <c r="Y131" s="53">
        <v>0</v>
      </c>
      <c r="Z131" s="53">
        <v>0</v>
      </c>
      <c r="AA131" s="53">
        <v>0</v>
      </c>
      <c r="AB131" s="53">
        <v>0</v>
      </c>
      <c r="AC131" s="55">
        <f>T131</f>
        <v>1.8750612633917001</v>
      </c>
      <c r="AD131" s="53">
        <v>0</v>
      </c>
      <c r="AE131" s="53">
        <v>0</v>
      </c>
      <c r="AF131" s="53">
        <v>0</v>
      </c>
      <c r="AG131" s="53">
        <v>0</v>
      </c>
      <c r="AH131" s="53">
        <v>0</v>
      </c>
      <c r="AI131" s="53">
        <v>0</v>
      </c>
      <c r="XFD131"/>
    </row>
    <row r="132" spans="2:35 16384:16384" s="18" customFormat="1">
      <c r="B132" s="127">
        <v>8</v>
      </c>
      <c r="C132" s="181" t="s">
        <v>64</v>
      </c>
      <c r="D132" s="53">
        <v>0</v>
      </c>
      <c r="E132" s="53">
        <v>0</v>
      </c>
      <c r="F132" s="53">
        <v>0</v>
      </c>
      <c r="G132" s="53">
        <v>1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  <c r="P132" s="53">
        <v>0</v>
      </c>
      <c r="Q132" s="53">
        <v>0</v>
      </c>
      <c r="R132" s="53">
        <v>0</v>
      </c>
      <c r="S132" s="53">
        <f t="shared" si="18"/>
        <v>1</v>
      </c>
      <c r="T132" s="53">
        <f t="shared" si="19"/>
        <v>2.1760912590556813</v>
      </c>
      <c r="U132" s="53">
        <v>0</v>
      </c>
      <c r="V132" s="53">
        <v>0</v>
      </c>
      <c r="W132" s="53">
        <v>0</v>
      </c>
      <c r="X132" s="55">
        <f>T132</f>
        <v>2.1760912590556813</v>
      </c>
      <c r="Y132" s="53">
        <v>0</v>
      </c>
      <c r="Z132" s="53">
        <v>0</v>
      </c>
      <c r="AA132" s="53">
        <v>0</v>
      </c>
      <c r="AB132" s="53">
        <v>0</v>
      </c>
      <c r="AC132" s="53">
        <v>0</v>
      </c>
      <c r="AD132" s="53">
        <v>0</v>
      </c>
      <c r="AE132" s="53">
        <v>0</v>
      </c>
      <c r="AF132" s="53">
        <v>0</v>
      </c>
      <c r="AG132" s="53">
        <v>0</v>
      </c>
      <c r="AH132" s="53">
        <v>0</v>
      </c>
      <c r="AI132" s="53">
        <v>0</v>
      </c>
      <c r="XFD132"/>
    </row>
    <row r="133" spans="2:35 16384:16384" s="18" customFormat="1">
      <c r="B133" s="53">
        <v>9</v>
      </c>
      <c r="C133" s="181" t="s">
        <v>232</v>
      </c>
      <c r="D133" s="53">
        <v>0</v>
      </c>
      <c r="E133" s="53">
        <v>0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  <c r="P133" s="53">
        <v>0</v>
      </c>
      <c r="Q133" s="53">
        <v>0</v>
      </c>
      <c r="R133" s="53">
        <v>1</v>
      </c>
      <c r="S133" s="53">
        <f t="shared" si="18"/>
        <v>1</v>
      </c>
      <c r="T133" s="53">
        <f t="shared" si="19"/>
        <v>2.1760912590556813</v>
      </c>
      <c r="U133" s="53">
        <v>0</v>
      </c>
      <c r="V133" s="53">
        <v>0</v>
      </c>
      <c r="W133" s="53">
        <v>0</v>
      </c>
      <c r="X133" s="53">
        <v>0</v>
      </c>
      <c r="Y133" s="53">
        <v>0</v>
      </c>
      <c r="Z133" s="53">
        <v>0</v>
      </c>
      <c r="AA133" s="53">
        <v>0</v>
      </c>
      <c r="AB133" s="53">
        <v>0</v>
      </c>
      <c r="AC133" s="53">
        <v>0</v>
      </c>
      <c r="AD133" s="53">
        <v>0</v>
      </c>
      <c r="AE133" s="53">
        <v>0</v>
      </c>
      <c r="AF133" s="53">
        <v>0</v>
      </c>
      <c r="AG133" s="53">
        <v>0</v>
      </c>
      <c r="AH133" s="53">
        <v>0</v>
      </c>
      <c r="AI133" s="55">
        <f>T133</f>
        <v>2.1760912590556813</v>
      </c>
      <c r="XFD133"/>
    </row>
    <row r="134" spans="2:35 16384:16384" s="18" customFormat="1">
      <c r="B134" s="53">
        <v>10</v>
      </c>
      <c r="C134" s="181" t="s">
        <v>72</v>
      </c>
      <c r="D134" s="53">
        <v>0</v>
      </c>
      <c r="E134" s="53">
        <v>0</v>
      </c>
      <c r="F134" s="53">
        <v>0</v>
      </c>
      <c r="G134" s="53">
        <v>0</v>
      </c>
      <c r="H134" s="53">
        <v>0</v>
      </c>
      <c r="I134" s="53">
        <v>0</v>
      </c>
      <c r="J134" s="53">
        <v>0</v>
      </c>
      <c r="K134" s="53">
        <v>0</v>
      </c>
      <c r="L134" s="53">
        <v>0</v>
      </c>
      <c r="M134" s="53">
        <v>1</v>
      </c>
      <c r="N134" s="53">
        <v>1</v>
      </c>
      <c r="O134" s="53">
        <v>0</v>
      </c>
      <c r="P134" s="53">
        <v>0</v>
      </c>
      <c r="Q134" s="53">
        <v>0</v>
      </c>
      <c r="R134" s="53">
        <v>0</v>
      </c>
      <c r="S134" s="53">
        <f t="shared" si="18"/>
        <v>2</v>
      </c>
      <c r="T134" s="53">
        <f t="shared" si="19"/>
        <v>1.8750612633917001</v>
      </c>
      <c r="U134" s="53">
        <v>0</v>
      </c>
      <c r="V134" s="53">
        <v>0</v>
      </c>
      <c r="W134" s="53">
        <v>0</v>
      </c>
      <c r="X134" s="53">
        <v>0</v>
      </c>
      <c r="Y134" s="53">
        <v>0</v>
      </c>
      <c r="Z134" s="53">
        <v>0</v>
      </c>
      <c r="AA134" s="53">
        <v>0</v>
      </c>
      <c r="AB134" s="53">
        <v>0</v>
      </c>
      <c r="AC134" s="53">
        <v>0</v>
      </c>
      <c r="AD134" s="55">
        <f>T134</f>
        <v>1.8750612633917001</v>
      </c>
      <c r="AE134" s="55">
        <f>T134</f>
        <v>1.8750612633917001</v>
      </c>
      <c r="AF134" s="53">
        <v>0</v>
      </c>
      <c r="AG134" s="53">
        <v>0</v>
      </c>
      <c r="AH134" s="53">
        <v>0</v>
      </c>
      <c r="AI134" s="53">
        <v>0</v>
      </c>
      <c r="XFD134"/>
    </row>
    <row r="135" spans="2:35 16384:16384" s="18" customFormat="1">
      <c r="B135" s="127">
        <v>11</v>
      </c>
      <c r="C135" s="181" t="s">
        <v>81</v>
      </c>
      <c r="D135" s="53">
        <v>0</v>
      </c>
      <c r="E135" s="53">
        <v>0</v>
      </c>
      <c r="F135" s="53">
        <v>0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1</v>
      </c>
      <c r="M135" s="53">
        <v>0</v>
      </c>
      <c r="N135" s="53">
        <v>0</v>
      </c>
      <c r="O135" s="53">
        <v>0</v>
      </c>
      <c r="P135" s="53">
        <v>0</v>
      </c>
      <c r="Q135" s="53">
        <v>0</v>
      </c>
      <c r="R135" s="53">
        <v>0</v>
      </c>
      <c r="S135" s="53">
        <f t="shared" si="18"/>
        <v>1</v>
      </c>
      <c r="T135" s="53">
        <f t="shared" si="19"/>
        <v>2.1760912590556813</v>
      </c>
      <c r="U135" s="53">
        <v>0</v>
      </c>
      <c r="V135" s="53">
        <v>0</v>
      </c>
      <c r="W135" s="53">
        <v>0</v>
      </c>
      <c r="X135" s="53">
        <v>0</v>
      </c>
      <c r="Y135" s="53">
        <v>0</v>
      </c>
      <c r="Z135" s="53">
        <v>0</v>
      </c>
      <c r="AA135" s="53">
        <v>0</v>
      </c>
      <c r="AB135" s="53">
        <v>0</v>
      </c>
      <c r="AC135" s="55">
        <f>T135</f>
        <v>2.1760912590556813</v>
      </c>
      <c r="AD135" s="53">
        <v>0</v>
      </c>
      <c r="AE135" s="53">
        <v>0</v>
      </c>
      <c r="AF135" s="53">
        <v>0</v>
      </c>
      <c r="AG135" s="53">
        <v>0</v>
      </c>
      <c r="AH135" s="53">
        <v>0</v>
      </c>
      <c r="AI135" s="53">
        <v>0</v>
      </c>
      <c r="XFD135"/>
    </row>
    <row r="136" spans="2:35 16384:16384" s="18" customFormat="1">
      <c r="B136" s="127">
        <v>12</v>
      </c>
      <c r="C136" s="181" t="s">
        <v>59</v>
      </c>
      <c r="D136" s="53">
        <v>0</v>
      </c>
      <c r="E136" s="53">
        <v>0</v>
      </c>
      <c r="F136" s="53">
        <v>1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  <c r="P136" s="53">
        <v>0</v>
      </c>
      <c r="Q136" s="53">
        <v>0</v>
      </c>
      <c r="R136" s="53">
        <v>0</v>
      </c>
      <c r="S136" s="53">
        <f t="shared" si="18"/>
        <v>1</v>
      </c>
      <c r="T136" s="53">
        <f t="shared" si="19"/>
        <v>2.1760912590556813</v>
      </c>
      <c r="U136" s="53">
        <v>0</v>
      </c>
      <c r="V136" s="53">
        <v>0</v>
      </c>
      <c r="W136" s="55">
        <f>T136</f>
        <v>2.1760912590556813</v>
      </c>
      <c r="X136" s="53">
        <v>0</v>
      </c>
      <c r="Y136" s="53">
        <v>0</v>
      </c>
      <c r="Z136" s="53">
        <v>0</v>
      </c>
      <c r="AA136" s="53">
        <v>0</v>
      </c>
      <c r="AB136" s="53">
        <v>0</v>
      </c>
      <c r="AC136" s="53">
        <v>0</v>
      </c>
      <c r="AD136" s="53">
        <v>0</v>
      </c>
      <c r="AE136" s="53">
        <v>0</v>
      </c>
      <c r="AF136" s="53">
        <v>0</v>
      </c>
      <c r="AG136" s="53">
        <v>0</v>
      </c>
      <c r="AH136" s="53">
        <v>0</v>
      </c>
      <c r="AI136" s="53">
        <v>0</v>
      </c>
      <c r="XFD136"/>
    </row>
    <row r="137" spans="2:35 16384:16384" s="18" customFormat="1">
      <c r="B137" s="127">
        <v>13</v>
      </c>
      <c r="C137" s="181" t="s">
        <v>84</v>
      </c>
      <c r="D137" s="53">
        <v>0</v>
      </c>
      <c r="E137" s="53">
        <v>0</v>
      </c>
      <c r="F137" s="53">
        <v>0</v>
      </c>
      <c r="G137" s="53">
        <v>0</v>
      </c>
      <c r="H137" s="53">
        <v>0</v>
      </c>
      <c r="I137" s="53">
        <v>0</v>
      </c>
      <c r="J137" s="53">
        <v>0</v>
      </c>
      <c r="K137" s="53">
        <v>0</v>
      </c>
      <c r="L137" s="53">
        <v>1</v>
      </c>
      <c r="M137" s="53">
        <v>0</v>
      </c>
      <c r="N137" s="53">
        <v>0</v>
      </c>
      <c r="O137" s="53">
        <v>0</v>
      </c>
      <c r="P137" s="53">
        <v>0</v>
      </c>
      <c r="Q137" s="53">
        <v>1</v>
      </c>
      <c r="R137" s="53">
        <v>0</v>
      </c>
      <c r="S137" s="53">
        <f t="shared" si="18"/>
        <v>2</v>
      </c>
      <c r="T137" s="53">
        <f t="shared" si="19"/>
        <v>1.8750612633917001</v>
      </c>
      <c r="U137" s="53">
        <v>0</v>
      </c>
      <c r="V137" s="53">
        <v>0</v>
      </c>
      <c r="W137" s="53">
        <v>0</v>
      </c>
      <c r="X137" s="53">
        <v>0</v>
      </c>
      <c r="Y137" s="53">
        <v>0</v>
      </c>
      <c r="Z137" s="53">
        <v>0</v>
      </c>
      <c r="AA137" s="53">
        <v>0</v>
      </c>
      <c r="AB137" s="53">
        <v>0</v>
      </c>
      <c r="AC137" s="55">
        <f>T137</f>
        <v>1.8750612633917001</v>
      </c>
      <c r="AD137" s="53">
        <v>0</v>
      </c>
      <c r="AE137" s="53">
        <v>0</v>
      </c>
      <c r="AF137" s="53">
        <v>0</v>
      </c>
      <c r="AG137" s="53">
        <v>0</v>
      </c>
      <c r="AH137" s="55">
        <f>T137</f>
        <v>1.8750612633917001</v>
      </c>
      <c r="AI137" s="53">
        <v>0</v>
      </c>
      <c r="XFD137"/>
    </row>
    <row r="138" spans="2:35 16384:16384" s="18" customFormat="1">
      <c r="B138" s="127">
        <v>14</v>
      </c>
      <c r="C138" s="181" t="s">
        <v>109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  <c r="P138" s="53">
        <v>0</v>
      </c>
      <c r="Q138" s="53">
        <v>1</v>
      </c>
      <c r="R138" s="53">
        <v>0</v>
      </c>
      <c r="S138" s="53">
        <f t="shared" si="18"/>
        <v>1</v>
      </c>
      <c r="T138" s="53">
        <f t="shared" si="19"/>
        <v>2.1760912590556813</v>
      </c>
      <c r="U138" s="53">
        <v>0</v>
      </c>
      <c r="V138" s="53">
        <v>0</v>
      </c>
      <c r="W138" s="53">
        <v>0</v>
      </c>
      <c r="X138" s="53">
        <v>0</v>
      </c>
      <c r="Y138" s="53">
        <v>0</v>
      </c>
      <c r="Z138" s="53">
        <v>0</v>
      </c>
      <c r="AA138" s="53">
        <v>0</v>
      </c>
      <c r="AB138" s="53">
        <v>0</v>
      </c>
      <c r="AC138" s="53">
        <v>0</v>
      </c>
      <c r="AD138" s="53">
        <v>0</v>
      </c>
      <c r="AE138" s="53">
        <v>0</v>
      </c>
      <c r="AF138" s="53">
        <v>0</v>
      </c>
      <c r="AG138" s="53">
        <v>0</v>
      </c>
      <c r="AH138" s="55">
        <f>T138</f>
        <v>2.1760912590556813</v>
      </c>
      <c r="AI138" s="53">
        <v>0</v>
      </c>
      <c r="XFD138"/>
    </row>
    <row r="139" spans="2:35 16384:16384" s="18" customFormat="1">
      <c r="B139" s="127">
        <v>15</v>
      </c>
      <c r="C139" s="181" t="s">
        <v>73</v>
      </c>
      <c r="D139" s="53">
        <v>0</v>
      </c>
      <c r="E139" s="53">
        <v>0</v>
      </c>
      <c r="F139" s="53">
        <v>0</v>
      </c>
      <c r="G139" s="53">
        <v>0</v>
      </c>
      <c r="H139" s="53">
        <v>0</v>
      </c>
      <c r="I139" s="53">
        <v>0</v>
      </c>
      <c r="J139" s="53">
        <v>1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  <c r="P139" s="53">
        <v>0</v>
      </c>
      <c r="Q139" s="53">
        <v>0</v>
      </c>
      <c r="R139" s="53">
        <v>0</v>
      </c>
      <c r="S139" s="53">
        <f t="shared" si="18"/>
        <v>1</v>
      </c>
      <c r="T139" s="53">
        <f t="shared" si="19"/>
        <v>2.1760912590556813</v>
      </c>
      <c r="U139" s="53">
        <v>0</v>
      </c>
      <c r="V139" s="53">
        <v>0</v>
      </c>
      <c r="W139" s="53">
        <v>0</v>
      </c>
      <c r="X139" s="53">
        <v>0</v>
      </c>
      <c r="Y139" s="53">
        <v>0</v>
      </c>
      <c r="Z139" s="53">
        <v>0</v>
      </c>
      <c r="AA139" s="55">
        <f>T139</f>
        <v>2.1760912590556813</v>
      </c>
      <c r="AB139" s="53">
        <v>0</v>
      </c>
      <c r="AC139" s="53">
        <v>0</v>
      </c>
      <c r="AD139" s="53">
        <v>0</v>
      </c>
      <c r="AE139" s="53">
        <v>0</v>
      </c>
      <c r="AF139" s="53">
        <v>0</v>
      </c>
      <c r="AG139" s="53">
        <v>0</v>
      </c>
      <c r="AH139" s="53">
        <v>0</v>
      </c>
      <c r="AI139" s="53">
        <v>0</v>
      </c>
      <c r="XFD139"/>
    </row>
    <row r="140" spans="2:35 16384:16384" s="18" customFormat="1">
      <c r="B140" s="127">
        <v>16</v>
      </c>
      <c r="C140" s="181" t="s">
        <v>107</v>
      </c>
      <c r="D140" s="53">
        <v>0</v>
      </c>
      <c r="E140" s="53">
        <v>0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  <c r="P140" s="53">
        <v>0</v>
      </c>
      <c r="Q140" s="53">
        <v>1</v>
      </c>
      <c r="R140" s="53">
        <v>0</v>
      </c>
      <c r="S140" s="53">
        <f t="shared" si="18"/>
        <v>1</v>
      </c>
      <c r="T140" s="53">
        <f t="shared" si="19"/>
        <v>2.1760912590556813</v>
      </c>
      <c r="U140" s="53">
        <v>0</v>
      </c>
      <c r="V140" s="53">
        <v>0</v>
      </c>
      <c r="W140" s="53">
        <v>0</v>
      </c>
      <c r="X140" s="53">
        <v>0</v>
      </c>
      <c r="Y140" s="53">
        <v>0</v>
      </c>
      <c r="Z140" s="53">
        <v>0</v>
      </c>
      <c r="AA140" s="53">
        <v>0</v>
      </c>
      <c r="AB140" s="53">
        <v>0</v>
      </c>
      <c r="AC140" s="53">
        <v>0</v>
      </c>
      <c r="AD140" s="53">
        <v>0</v>
      </c>
      <c r="AE140" s="53">
        <v>0</v>
      </c>
      <c r="AF140" s="53">
        <v>0</v>
      </c>
      <c r="AG140" s="53">
        <v>0</v>
      </c>
      <c r="AH140" s="55">
        <f>T140</f>
        <v>2.1760912590556813</v>
      </c>
      <c r="AI140" s="53">
        <v>0</v>
      </c>
      <c r="XFD140"/>
    </row>
    <row r="141" spans="2:35 16384:16384" s="18" customFormat="1">
      <c r="B141" s="127">
        <v>17</v>
      </c>
      <c r="C141" s="181" t="s">
        <v>69</v>
      </c>
      <c r="D141" s="53">
        <v>0</v>
      </c>
      <c r="E141" s="53">
        <v>0</v>
      </c>
      <c r="F141" s="53">
        <v>0</v>
      </c>
      <c r="G141" s="53">
        <v>0</v>
      </c>
      <c r="H141" s="53">
        <v>0</v>
      </c>
      <c r="I141" s="53">
        <v>1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  <c r="P141" s="53">
        <v>0</v>
      </c>
      <c r="Q141" s="53">
        <v>0</v>
      </c>
      <c r="R141" s="53">
        <v>0</v>
      </c>
      <c r="S141" s="53">
        <f t="shared" si="18"/>
        <v>1</v>
      </c>
      <c r="T141" s="53">
        <f t="shared" si="19"/>
        <v>2.1760912590556813</v>
      </c>
      <c r="U141" s="53">
        <v>0</v>
      </c>
      <c r="V141" s="53">
        <v>0</v>
      </c>
      <c r="W141" s="53">
        <v>0</v>
      </c>
      <c r="X141" s="53">
        <v>0</v>
      </c>
      <c r="Y141" s="53">
        <v>0</v>
      </c>
      <c r="Z141" s="55">
        <f>T141</f>
        <v>2.1760912590556813</v>
      </c>
      <c r="AA141" s="53">
        <v>0</v>
      </c>
      <c r="AB141" s="53">
        <v>0</v>
      </c>
      <c r="AC141" s="53">
        <v>0</v>
      </c>
      <c r="AD141" s="53">
        <v>0</v>
      </c>
      <c r="AE141" s="53">
        <v>0</v>
      </c>
      <c r="AF141" s="53">
        <v>0</v>
      </c>
      <c r="AG141" s="53">
        <v>0</v>
      </c>
      <c r="AH141" s="53">
        <v>0</v>
      </c>
      <c r="AI141" s="53">
        <v>0</v>
      </c>
      <c r="XFD141"/>
    </row>
    <row r="142" spans="2:35 16384:16384" s="18" customFormat="1">
      <c r="B142" s="127">
        <v>18</v>
      </c>
      <c r="C142" s="181" t="s">
        <v>97</v>
      </c>
      <c r="D142" s="53">
        <v>0</v>
      </c>
      <c r="E142" s="53">
        <v>1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1</v>
      </c>
      <c r="O142" s="53">
        <v>0</v>
      </c>
      <c r="P142" s="53">
        <v>0</v>
      </c>
      <c r="Q142" s="53">
        <v>0</v>
      </c>
      <c r="R142" s="53">
        <v>0</v>
      </c>
      <c r="S142" s="53">
        <f t="shared" si="18"/>
        <v>2</v>
      </c>
      <c r="T142" s="53">
        <f t="shared" si="19"/>
        <v>1.8750612633917001</v>
      </c>
      <c r="U142" s="53">
        <v>0</v>
      </c>
      <c r="V142" s="55">
        <f>T142</f>
        <v>1.8750612633917001</v>
      </c>
      <c r="W142" s="53">
        <v>0</v>
      </c>
      <c r="X142" s="53">
        <v>0</v>
      </c>
      <c r="Y142" s="53">
        <v>0</v>
      </c>
      <c r="Z142" s="53">
        <v>0</v>
      </c>
      <c r="AA142" s="53">
        <v>0</v>
      </c>
      <c r="AB142" s="53">
        <v>0</v>
      </c>
      <c r="AC142" s="53">
        <v>0</v>
      </c>
      <c r="AD142" s="53">
        <v>0</v>
      </c>
      <c r="AE142" s="55">
        <f>T142</f>
        <v>1.8750612633917001</v>
      </c>
      <c r="AF142" s="53">
        <v>0</v>
      </c>
      <c r="AG142" s="53">
        <v>0</v>
      </c>
      <c r="AH142" s="53">
        <v>0</v>
      </c>
      <c r="AI142" s="53">
        <v>0</v>
      </c>
      <c r="XFD142"/>
    </row>
    <row r="143" spans="2:35 16384:16384" s="18" customFormat="1">
      <c r="B143" s="127">
        <v>19</v>
      </c>
      <c r="C143" s="181" t="s">
        <v>85</v>
      </c>
      <c r="D143" s="53">
        <v>0</v>
      </c>
      <c r="E143" s="53">
        <v>0</v>
      </c>
      <c r="F143" s="53">
        <v>0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1</v>
      </c>
      <c r="M143" s="53">
        <v>0</v>
      </c>
      <c r="N143" s="53">
        <v>0</v>
      </c>
      <c r="O143" s="53">
        <v>0</v>
      </c>
      <c r="P143" s="53">
        <v>0</v>
      </c>
      <c r="Q143" s="53">
        <v>0</v>
      </c>
      <c r="R143" s="53">
        <v>0</v>
      </c>
      <c r="S143" s="53">
        <f t="shared" si="18"/>
        <v>1</v>
      </c>
      <c r="T143" s="53">
        <f t="shared" si="19"/>
        <v>2.1760912590556813</v>
      </c>
      <c r="U143" s="53">
        <v>0</v>
      </c>
      <c r="V143" s="53">
        <v>0</v>
      </c>
      <c r="W143" s="53">
        <v>0</v>
      </c>
      <c r="X143" s="53">
        <v>0</v>
      </c>
      <c r="Y143" s="53">
        <v>0</v>
      </c>
      <c r="Z143" s="53">
        <v>0</v>
      </c>
      <c r="AA143" s="53">
        <v>0</v>
      </c>
      <c r="AB143" s="53">
        <v>0</v>
      </c>
      <c r="AC143" s="55">
        <f>T143</f>
        <v>2.1760912590556813</v>
      </c>
      <c r="AD143" s="53">
        <v>0</v>
      </c>
      <c r="AE143" s="53">
        <v>0</v>
      </c>
      <c r="AF143" s="53">
        <v>0</v>
      </c>
      <c r="AG143" s="53">
        <v>0</v>
      </c>
      <c r="AH143" s="53">
        <v>0</v>
      </c>
      <c r="AI143" s="53">
        <v>0</v>
      </c>
      <c r="XFD143"/>
    </row>
    <row r="144" spans="2:35 16384:16384" s="18" customFormat="1">
      <c r="B144" s="127">
        <v>20</v>
      </c>
      <c r="C144" s="181" t="s">
        <v>93</v>
      </c>
      <c r="D144" s="53">
        <v>0</v>
      </c>
      <c r="E144" s="53">
        <v>0</v>
      </c>
      <c r="F144" s="53">
        <v>0</v>
      </c>
      <c r="G144" s="53">
        <v>0</v>
      </c>
      <c r="H144" s="53">
        <v>0</v>
      </c>
      <c r="I144" s="53">
        <v>0</v>
      </c>
      <c r="J144" s="53">
        <v>0</v>
      </c>
      <c r="K144" s="53">
        <v>0</v>
      </c>
      <c r="L144" s="53">
        <v>0</v>
      </c>
      <c r="M144" s="53">
        <v>0</v>
      </c>
      <c r="N144" s="53">
        <v>1</v>
      </c>
      <c r="O144" s="53">
        <v>0</v>
      </c>
      <c r="P144" s="53">
        <v>0</v>
      </c>
      <c r="Q144" s="53">
        <v>0</v>
      </c>
      <c r="R144" s="53">
        <v>0</v>
      </c>
      <c r="S144" s="53">
        <f t="shared" si="18"/>
        <v>1</v>
      </c>
      <c r="T144" s="53">
        <f t="shared" si="19"/>
        <v>2.1760912590556813</v>
      </c>
      <c r="U144" s="53">
        <v>0</v>
      </c>
      <c r="V144" s="53">
        <v>0</v>
      </c>
      <c r="W144" s="53">
        <v>0</v>
      </c>
      <c r="X144" s="53">
        <v>0</v>
      </c>
      <c r="Y144" s="53">
        <v>0</v>
      </c>
      <c r="Z144" s="53">
        <v>0</v>
      </c>
      <c r="AA144" s="53">
        <v>0</v>
      </c>
      <c r="AB144" s="53">
        <v>0</v>
      </c>
      <c r="AC144" s="53">
        <v>0</v>
      </c>
      <c r="AD144" s="53">
        <v>0</v>
      </c>
      <c r="AE144" s="55">
        <f>T144</f>
        <v>2.1760912590556813</v>
      </c>
      <c r="AF144" s="53">
        <v>0</v>
      </c>
      <c r="AG144" s="53">
        <v>0</v>
      </c>
      <c r="AH144" s="53">
        <v>0</v>
      </c>
      <c r="AI144" s="53">
        <v>0</v>
      </c>
      <c r="XFD144"/>
    </row>
    <row r="145" spans="2:35 16384:16384" s="18" customFormat="1">
      <c r="B145" s="127">
        <v>21</v>
      </c>
      <c r="C145" s="181" t="s">
        <v>60</v>
      </c>
      <c r="D145" s="53">
        <v>0</v>
      </c>
      <c r="E145" s="53">
        <v>0</v>
      </c>
      <c r="F145" s="53">
        <v>1</v>
      </c>
      <c r="G145" s="53">
        <v>0</v>
      </c>
      <c r="H145" s="53">
        <v>1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  <c r="P145" s="53">
        <v>1</v>
      </c>
      <c r="Q145" s="53">
        <v>0</v>
      </c>
      <c r="R145" s="53">
        <v>1</v>
      </c>
      <c r="S145" s="53">
        <f t="shared" si="18"/>
        <v>4</v>
      </c>
      <c r="T145" s="53">
        <f t="shared" si="19"/>
        <v>1.5740312677277188</v>
      </c>
      <c r="U145" s="53">
        <v>0</v>
      </c>
      <c r="V145" s="53">
        <v>0</v>
      </c>
      <c r="W145" s="55">
        <f>T145</f>
        <v>1.5740312677277188</v>
      </c>
      <c r="X145" s="53">
        <v>0</v>
      </c>
      <c r="Y145" s="55">
        <f>T145</f>
        <v>1.5740312677277188</v>
      </c>
      <c r="Z145" s="53">
        <v>0</v>
      </c>
      <c r="AA145" s="53">
        <v>0</v>
      </c>
      <c r="AB145" s="53">
        <v>0</v>
      </c>
      <c r="AC145" s="53">
        <v>0</v>
      </c>
      <c r="AD145" s="53">
        <v>0</v>
      </c>
      <c r="AE145" s="53">
        <v>0</v>
      </c>
      <c r="AF145" s="53">
        <v>0</v>
      </c>
      <c r="AG145" s="55">
        <f>T145</f>
        <v>1.5740312677277188</v>
      </c>
      <c r="AH145" s="53">
        <v>0</v>
      </c>
      <c r="AI145" s="53">
        <v>1</v>
      </c>
      <c r="XFD145"/>
    </row>
    <row r="146" spans="2:35 16384:16384" s="18" customFormat="1">
      <c r="B146" s="127">
        <v>22</v>
      </c>
      <c r="C146" s="181" t="s">
        <v>70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1</v>
      </c>
      <c r="J146" s="53">
        <v>0</v>
      </c>
      <c r="K146" s="53">
        <v>1</v>
      </c>
      <c r="L146" s="53">
        <v>0</v>
      </c>
      <c r="M146" s="53">
        <v>0</v>
      </c>
      <c r="N146" s="53">
        <v>0</v>
      </c>
      <c r="O146" s="53">
        <v>0</v>
      </c>
      <c r="P146" s="53">
        <v>0</v>
      </c>
      <c r="Q146" s="53">
        <v>0</v>
      </c>
      <c r="R146" s="53">
        <v>0</v>
      </c>
      <c r="S146" s="53">
        <f t="shared" si="18"/>
        <v>2</v>
      </c>
      <c r="T146" s="53">
        <f t="shared" si="19"/>
        <v>1.8750612633917001</v>
      </c>
      <c r="U146" s="53">
        <v>0</v>
      </c>
      <c r="V146" s="53">
        <v>0</v>
      </c>
      <c r="W146" s="53">
        <v>0</v>
      </c>
      <c r="X146" s="53">
        <v>0</v>
      </c>
      <c r="Y146" s="53">
        <v>0</v>
      </c>
      <c r="Z146" s="55">
        <f>T146</f>
        <v>1.8750612633917001</v>
      </c>
      <c r="AA146" s="53">
        <v>0</v>
      </c>
      <c r="AB146" s="55">
        <f>T146</f>
        <v>1.8750612633917001</v>
      </c>
      <c r="AC146" s="53">
        <v>0</v>
      </c>
      <c r="AD146" s="53">
        <v>0</v>
      </c>
      <c r="AE146" s="53">
        <v>0</v>
      </c>
      <c r="AF146" s="53">
        <v>0</v>
      </c>
      <c r="AG146" s="53">
        <v>0</v>
      </c>
      <c r="AH146" s="53">
        <v>0</v>
      </c>
      <c r="AI146" s="53">
        <v>0</v>
      </c>
      <c r="XFD146"/>
    </row>
    <row r="147" spans="2:35 16384:16384" s="18" customFormat="1">
      <c r="B147" s="127">
        <v>23</v>
      </c>
      <c r="C147" s="181" t="s">
        <v>66</v>
      </c>
      <c r="D147" s="53">
        <v>0</v>
      </c>
      <c r="E147" s="53">
        <v>0</v>
      </c>
      <c r="F147" s="53">
        <v>0</v>
      </c>
      <c r="G147" s="53">
        <v>0</v>
      </c>
      <c r="H147" s="53">
        <v>1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  <c r="P147" s="53">
        <v>0</v>
      </c>
      <c r="Q147" s="53">
        <v>0</v>
      </c>
      <c r="R147" s="53">
        <v>0</v>
      </c>
      <c r="S147" s="53">
        <f t="shared" si="18"/>
        <v>1</v>
      </c>
      <c r="T147" s="53">
        <f t="shared" si="19"/>
        <v>2.1760912590556813</v>
      </c>
      <c r="U147" s="53">
        <v>0</v>
      </c>
      <c r="V147" s="53">
        <v>0</v>
      </c>
      <c r="W147" s="53">
        <v>0</v>
      </c>
      <c r="X147" s="53">
        <v>0</v>
      </c>
      <c r="Y147" s="55">
        <f>T147</f>
        <v>2.1760912590556813</v>
      </c>
      <c r="Z147" s="53">
        <v>0</v>
      </c>
      <c r="AA147" s="53">
        <v>0</v>
      </c>
      <c r="AB147" s="53">
        <v>0</v>
      </c>
      <c r="AC147" s="53">
        <v>0</v>
      </c>
      <c r="AD147" s="53">
        <v>0</v>
      </c>
      <c r="AE147" s="53">
        <v>0</v>
      </c>
      <c r="AF147" s="53">
        <v>0</v>
      </c>
      <c r="AG147" s="53">
        <v>0</v>
      </c>
      <c r="AH147" s="53">
        <v>0</v>
      </c>
      <c r="AI147" s="53">
        <v>0</v>
      </c>
      <c r="XFD147"/>
    </row>
    <row r="148" spans="2:35 16384:16384" s="18" customFormat="1">
      <c r="B148" s="127">
        <v>24</v>
      </c>
      <c r="C148" s="181" t="s">
        <v>103</v>
      </c>
      <c r="D148" s="53">
        <v>0</v>
      </c>
      <c r="E148" s="53">
        <v>0</v>
      </c>
      <c r="F148" s="53">
        <v>0</v>
      </c>
      <c r="G148" s="53">
        <v>0</v>
      </c>
      <c r="H148" s="53">
        <v>0</v>
      </c>
      <c r="I148" s="53">
        <v>0</v>
      </c>
      <c r="J148" s="53">
        <v>0</v>
      </c>
      <c r="K148" s="53">
        <v>0</v>
      </c>
      <c r="L148" s="53">
        <v>0</v>
      </c>
      <c r="M148" s="53">
        <v>0</v>
      </c>
      <c r="N148" s="53">
        <v>0</v>
      </c>
      <c r="O148" s="53">
        <v>0</v>
      </c>
      <c r="P148" s="53">
        <v>1</v>
      </c>
      <c r="Q148" s="53">
        <v>0</v>
      </c>
      <c r="R148" s="53">
        <v>0</v>
      </c>
      <c r="S148" s="53">
        <f t="shared" si="18"/>
        <v>1</v>
      </c>
      <c r="T148" s="53">
        <f t="shared" si="19"/>
        <v>2.1760912590556813</v>
      </c>
      <c r="U148" s="53">
        <v>0</v>
      </c>
      <c r="V148" s="53">
        <v>0</v>
      </c>
      <c r="W148" s="53">
        <v>0</v>
      </c>
      <c r="X148" s="53">
        <v>0</v>
      </c>
      <c r="Y148" s="53">
        <v>0</v>
      </c>
      <c r="Z148" s="53">
        <v>0</v>
      </c>
      <c r="AA148" s="53">
        <v>0</v>
      </c>
      <c r="AB148" s="53">
        <v>0</v>
      </c>
      <c r="AC148" s="53">
        <v>0</v>
      </c>
      <c r="AD148" s="53">
        <v>0</v>
      </c>
      <c r="AE148" s="53">
        <v>0</v>
      </c>
      <c r="AF148" s="53">
        <v>0</v>
      </c>
      <c r="AG148" s="55">
        <f>T148</f>
        <v>2.1760912590556813</v>
      </c>
      <c r="AH148" s="53">
        <v>0</v>
      </c>
      <c r="AI148" s="53">
        <v>0</v>
      </c>
      <c r="XFD148"/>
    </row>
    <row r="149" spans="2:35 16384:16384" s="18" customFormat="1">
      <c r="B149" s="127">
        <v>25</v>
      </c>
      <c r="C149" s="181" t="s">
        <v>49</v>
      </c>
      <c r="D149" s="53">
        <v>1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  <c r="P149" s="53">
        <v>0</v>
      </c>
      <c r="Q149" s="53">
        <v>0</v>
      </c>
      <c r="R149" s="53">
        <v>0</v>
      </c>
      <c r="S149" s="53">
        <f t="shared" si="18"/>
        <v>1</v>
      </c>
      <c r="T149" s="53">
        <f t="shared" si="19"/>
        <v>2.1760912590556813</v>
      </c>
      <c r="U149" s="55">
        <f>T149</f>
        <v>2.1760912590556813</v>
      </c>
      <c r="V149" s="53">
        <v>0</v>
      </c>
      <c r="W149" s="53">
        <v>0</v>
      </c>
      <c r="X149" s="53">
        <v>0</v>
      </c>
      <c r="Y149" s="53">
        <v>0</v>
      </c>
      <c r="Z149" s="53">
        <v>0</v>
      </c>
      <c r="AA149" s="53">
        <v>0</v>
      </c>
      <c r="AB149" s="53">
        <v>0</v>
      </c>
      <c r="AC149" s="53">
        <v>0</v>
      </c>
      <c r="AD149" s="53">
        <v>0</v>
      </c>
      <c r="AE149" s="53">
        <v>0</v>
      </c>
      <c r="AF149" s="53">
        <v>0</v>
      </c>
      <c r="AG149" s="53">
        <v>0</v>
      </c>
      <c r="AH149" s="53">
        <v>0</v>
      </c>
      <c r="AI149" s="53">
        <v>0</v>
      </c>
      <c r="XFD149"/>
    </row>
    <row r="150" spans="2:35 16384:16384" s="18" customFormat="1">
      <c r="B150" s="62"/>
      <c r="C150" s="62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43"/>
      <c r="O150" s="143"/>
      <c r="P150" s="143"/>
      <c r="Q150" s="143"/>
      <c r="R150" s="143"/>
      <c r="S150" s="62"/>
      <c r="T150" s="62"/>
      <c r="U150" s="62"/>
      <c r="V150" s="62"/>
      <c r="W150" s="62"/>
      <c r="X150" s="62"/>
      <c r="Y150" s="62"/>
      <c r="Z150" s="62"/>
      <c r="XFD150"/>
    </row>
    <row r="151" spans="2:35 16384:16384" s="18" customFormat="1">
      <c r="B151" s="62"/>
      <c r="C151" s="62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43"/>
      <c r="O151" s="143"/>
      <c r="P151" s="143"/>
      <c r="Q151" s="143"/>
      <c r="R151" s="143"/>
      <c r="S151" s="62"/>
      <c r="T151" s="62"/>
      <c r="U151" s="62"/>
      <c r="V151" s="62"/>
      <c r="W151" s="62"/>
      <c r="X151" s="62"/>
      <c r="Y151" s="62"/>
      <c r="Z151" s="62"/>
      <c r="XFD151"/>
    </row>
    <row r="152" spans="2:35 16384:16384" s="18" customFormat="1">
      <c r="B152" s="62"/>
      <c r="C152" s="62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43"/>
      <c r="O152" s="143"/>
      <c r="P152" s="143"/>
      <c r="Q152" s="143"/>
      <c r="R152" s="143"/>
      <c r="S152" s="62"/>
      <c r="T152" s="62"/>
      <c r="U152" s="62"/>
      <c r="V152" s="62"/>
      <c r="W152" s="62"/>
      <c r="X152" s="62"/>
      <c r="Y152" s="62"/>
      <c r="Z152" s="62"/>
      <c r="XFD152"/>
    </row>
    <row r="153" spans="2:35 16384:16384" s="18" customFormat="1">
      <c r="B153" s="62"/>
      <c r="C153" s="62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43"/>
      <c r="O153" s="143"/>
      <c r="P153" s="143"/>
      <c r="Q153" s="143"/>
      <c r="R153" s="143"/>
      <c r="S153" s="62"/>
      <c r="T153" s="62"/>
      <c r="U153" s="62"/>
      <c r="V153" s="62"/>
      <c r="W153" s="62"/>
      <c r="X153" s="62"/>
      <c r="Y153" s="62"/>
      <c r="Z153" s="62"/>
      <c r="XFD153"/>
    </row>
    <row r="154" spans="2:35 16384:16384" s="18" customFormat="1">
      <c r="B154" s="62"/>
      <c r="C154" s="62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43"/>
      <c r="O154" s="143"/>
      <c r="P154" s="143"/>
      <c r="Q154" s="143"/>
      <c r="R154" s="143"/>
      <c r="S154" s="62"/>
      <c r="T154" s="62"/>
      <c r="U154" s="62"/>
      <c r="V154" s="62"/>
      <c r="W154" s="62"/>
      <c r="X154" s="62"/>
      <c r="Y154" s="62"/>
      <c r="Z154" s="62"/>
      <c r="XFD154"/>
    </row>
    <row r="155" spans="2:35 16384:16384" s="18" customFormat="1">
      <c r="B155" s="62"/>
      <c r="C155" s="62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43"/>
      <c r="O155" s="143"/>
      <c r="P155" s="143"/>
      <c r="Q155" s="143"/>
      <c r="R155" s="143"/>
      <c r="S155" s="62"/>
      <c r="T155" s="62"/>
      <c r="U155" s="62"/>
      <c r="V155" s="62"/>
      <c r="W155" s="62"/>
      <c r="X155" s="62"/>
      <c r="Y155" s="62"/>
      <c r="Z155" s="62"/>
      <c r="XFD155"/>
    </row>
    <row r="156" spans="2:35 16384:16384" s="18" customFormat="1">
      <c r="B156" s="62"/>
      <c r="C156" s="62"/>
      <c r="D156" s="143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62"/>
      <c r="T156" s="62"/>
      <c r="U156" s="62"/>
      <c r="V156" s="62"/>
      <c r="W156" s="62"/>
      <c r="X156" s="62"/>
      <c r="Y156" s="62"/>
      <c r="Z156" s="62"/>
      <c r="XFD156"/>
    </row>
    <row r="157" spans="2:35 16384:16384" s="18" customFormat="1">
      <c r="B157" s="62"/>
      <c r="C157" s="62"/>
      <c r="D157" s="143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62"/>
      <c r="T157" s="62"/>
      <c r="U157" s="62"/>
      <c r="V157" s="62"/>
      <c r="W157" s="62"/>
      <c r="X157" s="62"/>
      <c r="Y157" s="62"/>
      <c r="Z157" s="62"/>
      <c r="XFD157"/>
    </row>
    <row r="158" spans="2:35 16384:16384" s="18" customFormat="1"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XFD158"/>
    </row>
  </sheetData>
  <sortState xmlns:xlrd2="http://schemas.microsoft.com/office/spreadsheetml/2017/richdata2" ref="C26:U95">
    <sortCondition ref="C26:C95"/>
  </sortState>
  <mergeCells count="24">
    <mergeCell ref="U122:AE122"/>
    <mergeCell ref="D123:M123"/>
    <mergeCell ref="B122:B124"/>
    <mergeCell ref="C23:C24"/>
    <mergeCell ref="C122:C123"/>
    <mergeCell ref="D23:D24"/>
    <mergeCell ref="Q23:Q25"/>
    <mergeCell ref="R23:R25"/>
    <mergeCell ref="S23:S25"/>
    <mergeCell ref="T23:T25"/>
    <mergeCell ref="U23:U25"/>
    <mergeCell ref="V23:V24"/>
    <mergeCell ref="W23:W24"/>
    <mergeCell ref="Y23:Y24"/>
    <mergeCell ref="Z23:Z24"/>
    <mergeCell ref="AA23:AA24"/>
    <mergeCell ref="K17:P17"/>
    <mergeCell ref="E22:F22"/>
    <mergeCell ref="P22:R22"/>
    <mergeCell ref="T22:V22"/>
    <mergeCell ref="X25:Z25"/>
    <mergeCell ref="E23:H24"/>
    <mergeCell ref="I23:L24"/>
    <mergeCell ref="M23:P24"/>
  </mergeCells>
  <pageMargins left="0.75" right="0.75" top="1" bottom="1" header="0.5" footer="0.5"/>
  <drawing r:id="rId1"/>
  <legacy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158"/>
  <sheetViews>
    <sheetView tabSelected="1" topLeftCell="A85" zoomScale="70" zoomScaleNormal="70" zoomScaleSheetLayoutView="20" workbookViewId="0">
      <selection activeCell="D105" sqref="D105"/>
    </sheetView>
  </sheetViews>
  <sheetFormatPr defaultColWidth="9" defaultRowHeight="15"/>
  <cols>
    <col min="1" max="1" width="9" style="18"/>
    <col min="2" max="2" width="11.7109375" style="18" customWidth="1"/>
    <col min="3" max="3" width="61.85546875" style="18" customWidth="1"/>
    <col min="4" max="4" width="61.7109375" style="18" customWidth="1"/>
    <col min="5" max="5" width="12.5703125" style="18" customWidth="1"/>
    <col min="6" max="6" width="14" style="18" customWidth="1"/>
    <col min="7" max="7" width="17.28515625" style="18" customWidth="1"/>
    <col min="8" max="8" width="15.5703125" style="18" customWidth="1"/>
    <col min="9" max="9" width="20" style="18" customWidth="1"/>
    <col min="10" max="10" width="15.7109375" style="18" customWidth="1"/>
    <col min="11" max="11" width="14" style="18" customWidth="1"/>
    <col min="12" max="12" width="15.7109375" style="18" customWidth="1"/>
    <col min="13" max="13" width="18.5703125" style="18" customWidth="1"/>
    <col min="14" max="14" width="16.140625" style="18" customWidth="1"/>
    <col min="15" max="15" width="18.28515625" style="18" customWidth="1"/>
    <col min="16" max="16" width="16.85546875" style="18" customWidth="1"/>
    <col min="17" max="17" width="13" style="18" customWidth="1"/>
    <col min="18" max="18" width="14.5703125" style="18" customWidth="1"/>
    <col min="19" max="19" width="17.42578125" style="18" customWidth="1"/>
    <col min="20" max="21" width="15.5703125" style="18" customWidth="1"/>
    <col min="22" max="22" width="16.5703125" style="18" customWidth="1"/>
    <col min="23" max="23" width="16.28515625" style="18" customWidth="1"/>
    <col min="24" max="25" width="12.7109375" style="18" customWidth="1"/>
    <col min="26" max="26" width="14.140625" style="18" customWidth="1"/>
    <col min="27" max="29" width="12.7109375" style="18" customWidth="1"/>
    <col min="30" max="30" width="15.140625" style="18" customWidth="1"/>
    <col min="31" max="35" width="12.7109375" style="18" customWidth="1"/>
    <col min="36" max="16383" width="9" style="18"/>
  </cols>
  <sheetData>
    <row r="1" spans="2:21 16384:16384" s="18" customFormat="1" ht="38.25" customHeight="1">
      <c r="C1" s="96"/>
      <c r="D1" s="96"/>
      <c r="E1" s="96"/>
      <c r="F1" s="96"/>
      <c r="G1" s="96"/>
      <c r="H1" s="96"/>
      <c r="I1" s="96"/>
      <c r="J1" s="96"/>
      <c r="K1" s="96"/>
      <c r="XFD1"/>
    </row>
    <row r="2" spans="2:21 16384:16384" s="18" customFormat="1" ht="69.95" customHeight="1" thickBot="1">
      <c r="B2" s="97" t="s">
        <v>0</v>
      </c>
      <c r="C2" s="98" t="s">
        <v>2</v>
      </c>
      <c r="D2" s="99" t="s">
        <v>3</v>
      </c>
      <c r="E2" s="96"/>
      <c r="F2" s="96"/>
      <c r="G2" s="309" t="s">
        <v>351</v>
      </c>
      <c r="H2" s="309"/>
      <c r="I2" s="309"/>
      <c r="J2" s="309"/>
      <c r="K2" s="309"/>
      <c r="L2" s="309"/>
      <c r="M2" s="309"/>
      <c r="N2" s="309"/>
      <c r="O2" s="309"/>
      <c r="P2" s="309"/>
      <c r="Q2" s="309"/>
      <c r="R2" s="309"/>
      <c r="S2" s="309"/>
      <c r="T2" s="309"/>
      <c r="U2" s="100"/>
    </row>
    <row r="3" spans="2:21 16384:16384" s="18" customFormat="1" ht="69.95" customHeight="1" thickBot="1">
      <c r="B3" s="101" t="s">
        <v>4</v>
      </c>
      <c r="C3" s="102" t="s">
        <v>420</v>
      </c>
      <c r="D3" s="103" t="s">
        <v>400</v>
      </c>
      <c r="E3" s="104"/>
      <c r="F3" s="104"/>
      <c r="G3" s="310" t="s">
        <v>423</v>
      </c>
      <c r="H3" s="310"/>
      <c r="I3" s="310"/>
      <c r="J3" s="310"/>
      <c r="K3" s="310"/>
      <c r="L3" s="310" t="s">
        <v>424</v>
      </c>
      <c r="M3" s="310"/>
      <c r="N3" s="310"/>
      <c r="O3" s="310"/>
      <c r="P3" s="310"/>
      <c r="Q3" s="318"/>
      <c r="R3" s="318"/>
      <c r="S3" s="318"/>
      <c r="T3" s="318"/>
      <c r="U3" s="132"/>
    </row>
    <row r="4" spans="2:21 16384:16384" s="18" customFormat="1" ht="69.95" customHeight="1" thickBot="1">
      <c r="B4" s="101" t="s">
        <v>7</v>
      </c>
      <c r="C4" s="105" t="s">
        <v>402</v>
      </c>
      <c r="D4" s="103" t="s">
        <v>400</v>
      </c>
      <c r="E4" s="107"/>
      <c r="F4" s="107"/>
      <c r="G4" s="108" t="s">
        <v>4</v>
      </c>
      <c r="H4" s="108" t="s">
        <v>7</v>
      </c>
      <c r="I4" s="108" t="s">
        <v>9</v>
      </c>
      <c r="J4" s="108" t="s">
        <v>11</v>
      </c>
      <c r="K4" s="108" t="s">
        <v>13</v>
      </c>
      <c r="L4" s="255" t="s">
        <v>15</v>
      </c>
      <c r="M4" s="255" t="s">
        <v>18</v>
      </c>
      <c r="N4" s="255" t="s">
        <v>20</v>
      </c>
      <c r="O4" s="255" t="s">
        <v>22</v>
      </c>
      <c r="P4" s="255" t="s">
        <v>24</v>
      </c>
      <c r="Q4" s="319"/>
      <c r="R4" s="320"/>
      <c r="S4" s="320"/>
      <c r="T4" s="320"/>
      <c r="U4" s="320"/>
    </row>
    <row r="5" spans="2:21 16384:16384" s="18" customFormat="1" ht="69.95" customHeight="1" thickBot="1">
      <c r="B5" s="101" t="s">
        <v>9</v>
      </c>
      <c r="C5" s="324" t="s">
        <v>404</v>
      </c>
      <c r="D5" s="103" t="s">
        <v>400</v>
      </c>
      <c r="E5" s="104"/>
      <c r="F5" s="104"/>
      <c r="G5" s="321" t="s">
        <v>425</v>
      </c>
      <c r="H5" s="321" t="s">
        <v>432</v>
      </c>
      <c r="I5" s="321" t="s">
        <v>435</v>
      </c>
      <c r="J5" s="321" t="s">
        <v>450</v>
      </c>
      <c r="K5" s="321" t="s">
        <v>461</v>
      </c>
      <c r="L5" s="321" t="s">
        <v>472</v>
      </c>
      <c r="M5" s="321" t="s">
        <v>479</v>
      </c>
      <c r="N5" s="344" t="s">
        <v>493</v>
      </c>
      <c r="O5" s="344" t="s">
        <v>506</v>
      </c>
      <c r="P5" s="344" t="s">
        <v>476</v>
      </c>
      <c r="Q5" s="319"/>
      <c r="R5" s="320"/>
      <c r="S5" s="320"/>
      <c r="T5" s="320"/>
      <c r="U5" s="320"/>
    </row>
    <row r="6" spans="2:21 16384:16384" s="18" customFormat="1" ht="69.95" customHeight="1" thickBot="1">
      <c r="B6" s="101" t="s">
        <v>11</v>
      </c>
      <c r="C6" s="324" t="s">
        <v>406</v>
      </c>
      <c r="D6" s="103" t="s">
        <v>400</v>
      </c>
      <c r="E6" s="104"/>
      <c r="F6" s="104"/>
      <c r="G6" s="322" t="s">
        <v>426</v>
      </c>
      <c r="H6" s="322" t="s">
        <v>433</v>
      </c>
      <c r="I6" s="322" t="s">
        <v>436</v>
      </c>
      <c r="J6" s="322" t="s">
        <v>451</v>
      </c>
      <c r="K6" s="322" t="s">
        <v>462</v>
      </c>
      <c r="L6" s="322" t="s">
        <v>473</v>
      </c>
      <c r="M6" s="322" t="s">
        <v>363</v>
      </c>
      <c r="N6" s="345" t="s">
        <v>494</v>
      </c>
      <c r="O6" s="345" t="s">
        <v>507</v>
      </c>
      <c r="P6" s="345" t="s">
        <v>517</v>
      </c>
      <c r="Q6" s="316"/>
      <c r="R6" s="317"/>
      <c r="S6" s="317"/>
      <c r="T6" s="317"/>
      <c r="U6" s="317"/>
    </row>
    <row r="7" spans="2:21 16384:16384" s="18" customFormat="1" ht="69.95" customHeight="1" thickBot="1">
      <c r="B7" s="101" t="s">
        <v>13</v>
      </c>
      <c r="C7" s="105" t="s">
        <v>409</v>
      </c>
      <c r="D7" s="103" t="s">
        <v>400</v>
      </c>
      <c r="E7" s="104"/>
      <c r="F7" s="104"/>
      <c r="G7" s="321" t="s">
        <v>392</v>
      </c>
      <c r="H7" s="321" t="s">
        <v>434</v>
      </c>
      <c r="I7" s="321" t="s">
        <v>437</v>
      </c>
      <c r="J7" s="321" t="s">
        <v>364</v>
      </c>
      <c r="K7" s="321" t="s">
        <v>363</v>
      </c>
      <c r="L7" s="321" t="s">
        <v>363</v>
      </c>
      <c r="M7" s="321" t="s">
        <v>480</v>
      </c>
      <c r="N7" s="344" t="s">
        <v>495</v>
      </c>
      <c r="O7" s="344" t="s">
        <v>508</v>
      </c>
      <c r="P7" s="344" t="s">
        <v>446</v>
      </c>
      <c r="Q7" s="316"/>
      <c r="R7" s="317"/>
      <c r="S7" s="317"/>
      <c r="T7" s="317"/>
      <c r="U7" s="317"/>
    </row>
    <row r="8" spans="2:21 16384:16384" s="18" customFormat="1" ht="69.95" customHeight="1" thickBot="1">
      <c r="B8" s="101" t="s">
        <v>15</v>
      </c>
      <c r="C8" s="105" t="s">
        <v>410</v>
      </c>
      <c r="D8" s="110" t="s">
        <v>411</v>
      </c>
      <c r="E8" s="104"/>
      <c r="F8" s="104"/>
      <c r="G8" s="323" t="s">
        <v>427</v>
      </c>
      <c r="H8" s="111"/>
      <c r="I8" s="323" t="s">
        <v>438</v>
      </c>
      <c r="J8" s="323" t="s">
        <v>452</v>
      </c>
      <c r="K8" s="323" t="s">
        <v>463</v>
      </c>
      <c r="L8" s="323" t="s">
        <v>429</v>
      </c>
      <c r="M8" s="323" t="s">
        <v>481</v>
      </c>
      <c r="N8" s="345" t="s">
        <v>496</v>
      </c>
      <c r="O8" s="345" t="s">
        <v>509</v>
      </c>
      <c r="P8" s="345" t="s">
        <v>355</v>
      </c>
      <c r="Q8" s="316"/>
      <c r="R8" s="317"/>
      <c r="S8" s="317"/>
      <c r="T8" s="317"/>
      <c r="U8" s="317"/>
    </row>
    <row r="9" spans="2:21 16384:16384" s="18" customFormat="1" ht="69.95" customHeight="1" thickBot="1">
      <c r="B9" s="101" t="s">
        <v>18</v>
      </c>
      <c r="C9" s="346" t="s">
        <v>421</v>
      </c>
      <c r="D9" s="110" t="s">
        <v>411</v>
      </c>
      <c r="E9" s="104"/>
      <c r="F9" s="104"/>
      <c r="G9" s="321" t="s">
        <v>392</v>
      </c>
      <c r="H9" s="109"/>
      <c r="I9" s="321" t="s">
        <v>439</v>
      </c>
      <c r="J9" s="321" t="s">
        <v>221</v>
      </c>
      <c r="K9" s="321" t="s">
        <v>464</v>
      </c>
      <c r="L9" s="321" t="s">
        <v>474</v>
      </c>
      <c r="M9" s="321" t="s">
        <v>482</v>
      </c>
      <c r="N9" s="344" t="s">
        <v>497</v>
      </c>
      <c r="O9" s="344" t="s">
        <v>394</v>
      </c>
      <c r="P9" s="344" t="s">
        <v>518</v>
      </c>
      <c r="Q9" s="316"/>
      <c r="R9" s="317"/>
      <c r="S9" s="317"/>
      <c r="T9" s="317"/>
      <c r="U9" s="317"/>
    </row>
    <row r="10" spans="2:21 16384:16384" s="18" customFormat="1" ht="69.95" customHeight="1" thickBot="1">
      <c r="B10" s="101" t="s">
        <v>20</v>
      </c>
      <c r="C10" s="346" t="s">
        <v>498</v>
      </c>
      <c r="D10" s="110" t="s">
        <v>411</v>
      </c>
      <c r="E10" s="104"/>
      <c r="F10" s="104"/>
      <c r="G10" s="323" t="s">
        <v>428</v>
      </c>
      <c r="H10" s="111"/>
      <c r="I10" s="323" t="s">
        <v>440</v>
      </c>
      <c r="J10" s="323" t="s">
        <v>378</v>
      </c>
      <c r="K10" s="323" t="s">
        <v>465</v>
      </c>
      <c r="L10" s="323" t="s">
        <v>475</v>
      </c>
      <c r="M10" s="323" t="s">
        <v>483</v>
      </c>
      <c r="N10" s="345" t="s">
        <v>499</v>
      </c>
      <c r="O10" s="345" t="s">
        <v>510</v>
      </c>
      <c r="P10" s="345" t="s">
        <v>519</v>
      </c>
      <c r="Q10" s="316"/>
      <c r="R10" s="317"/>
      <c r="S10" s="317"/>
      <c r="T10" s="317"/>
      <c r="U10" s="317"/>
    </row>
    <row r="11" spans="2:21 16384:16384" s="18" customFormat="1" ht="69.95" customHeight="1">
      <c r="B11" s="258" t="s">
        <v>22</v>
      </c>
      <c r="C11" s="250" t="s">
        <v>415</v>
      </c>
      <c r="D11" s="260" t="s">
        <v>411</v>
      </c>
      <c r="E11" s="104"/>
      <c r="F11" s="104"/>
      <c r="G11" s="321" t="s">
        <v>429</v>
      </c>
      <c r="H11" s="109"/>
      <c r="I11" s="321" t="s">
        <v>441</v>
      </c>
      <c r="J11" s="321" t="s">
        <v>453</v>
      </c>
      <c r="K11" s="321" t="s">
        <v>353</v>
      </c>
      <c r="L11" s="321" t="s">
        <v>468</v>
      </c>
      <c r="M11" s="321" t="s">
        <v>484</v>
      </c>
      <c r="N11" s="344" t="s">
        <v>500</v>
      </c>
      <c r="O11" s="344" t="s">
        <v>511</v>
      </c>
      <c r="P11" s="344" t="s">
        <v>375</v>
      </c>
      <c r="Q11" s="316"/>
      <c r="R11" s="317"/>
      <c r="S11" s="317"/>
      <c r="T11" s="317"/>
      <c r="U11" s="317"/>
    </row>
    <row r="12" spans="2:21 16384:16384" s="18" customFormat="1" ht="69.95" customHeight="1" thickBot="1">
      <c r="B12" s="337" t="s">
        <v>24</v>
      </c>
      <c r="C12" s="338" t="s">
        <v>419</v>
      </c>
      <c r="D12" s="339" t="s">
        <v>411</v>
      </c>
      <c r="E12" s="104"/>
      <c r="F12" s="104"/>
      <c r="G12" s="323" t="s">
        <v>430</v>
      </c>
      <c r="H12" s="111"/>
      <c r="I12" s="323" t="s">
        <v>379</v>
      </c>
      <c r="J12" s="323" t="s">
        <v>375</v>
      </c>
      <c r="K12" s="323" t="s">
        <v>466</v>
      </c>
      <c r="L12" s="323" t="s">
        <v>476</v>
      </c>
      <c r="M12" s="323" t="s">
        <v>485</v>
      </c>
      <c r="N12" s="345" t="s">
        <v>501</v>
      </c>
      <c r="O12" s="345" t="s">
        <v>512</v>
      </c>
      <c r="P12" s="254"/>
      <c r="Q12" s="316"/>
      <c r="R12" s="317"/>
      <c r="S12" s="317"/>
      <c r="T12" s="317"/>
      <c r="U12" s="317"/>
    </row>
    <row r="13" spans="2:21 16384:16384" s="18" customFormat="1" ht="39.950000000000003" customHeight="1">
      <c r="B13" s="261"/>
      <c r="C13" s="262"/>
      <c r="D13" s="263"/>
      <c r="E13" s="104"/>
      <c r="F13" s="313"/>
      <c r="G13" s="321" t="s">
        <v>431</v>
      </c>
      <c r="H13" s="109"/>
      <c r="I13" s="321" t="s">
        <v>442</v>
      </c>
      <c r="J13" s="321" t="s">
        <v>454</v>
      </c>
      <c r="K13" s="321" t="s">
        <v>364</v>
      </c>
      <c r="L13" s="321" t="s">
        <v>474</v>
      </c>
      <c r="M13" s="321" t="s">
        <v>486</v>
      </c>
      <c r="N13" s="344" t="s">
        <v>493</v>
      </c>
      <c r="O13" s="344" t="s">
        <v>364</v>
      </c>
      <c r="P13" s="129"/>
      <c r="Q13" s="316"/>
      <c r="R13" s="317"/>
      <c r="S13" s="317"/>
      <c r="T13" s="317"/>
      <c r="U13" s="317"/>
    </row>
    <row r="14" spans="2:21 16384:16384" s="18" customFormat="1" ht="39.950000000000003" customHeight="1">
      <c r="B14" s="261"/>
      <c r="C14" s="262"/>
      <c r="D14" s="263"/>
      <c r="E14" s="104"/>
      <c r="F14" s="313"/>
      <c r="G14" s="326"/>
      <c r="H14" s="326"/>
      <c r="I14" s="325" t="s">
        <v>443</v>
      </c>
      <c r="J14" s="325" t="s">
        <v>455</v>
      </c>
      <c r="K14" s="325" t="s">
        <v>377</v>
      </c>
      <c r="L14" s="325" t="s">
        <v>363</v>
      </c>
      <c r="M14" s="325" t="s">
        <v>487</v>
      </c>
      <c r="N14" s="347" t="s">
        <v>502</v>
      </c>
      <c r="O14" s="347" t="s">
        <v>458</v>
      </c>
      <c r="P14" s="254"/>
      <c r="Q14" s="315"/>
      <c r="R14" s="315"/>
      <c r="S14" s="315"/>
      <c r="T14" s="315"/>
      <c r="U14" s="134"/>
    </row>
    <row r="15" spans="2:21 16384:16384" s="18" customFormat="1" ht="39.950000000000003" customHeight="1">
      <c r="B15" s="261"/>
      <c r="C15" s="262"/>
      <c r="D15" s="263"/>
      <c r="E15" s="104"/>
      <c r="F15" s="314"/>
      <c r="G15" s="321"/>
      <c r="H15" s="109"/>
      <c r="I15" s="321" t="s">
        <v>444</v>
      </c>
      <c r="J15" s="321" t="s">
        <v>456</v>
      </c>
      <c r="K15" s="321" t="s">
        <v>467</v>
      </c>
      <c r="L15" s="321" t="s">
        <v>477</v>
      </c>
      <c r="M15" s="321" t="s">
        <v>485</v>
      </c>
      <c r="N15" s="344" t="s">
        <v>503</v>
      </c>
      <c r="O15" s="344" t="s">
        <v>513</v>
      </c>
      <c r="P15" s="129"/>
      <c r="Q15" s="315"/>
      <c r="R15" s="315"/>
      <c r="S15" s="315"/>
      <c r="T15" s="315"/>
      <c r="U15" s="135"/>
    </row>
    <row r="16" spans="2:21 16384:16384" s="18" customFormat="1" ht="39.950000000000003" customHeight="1">
      <c r="B16" s="261"/>
      <c r="C16" s="262"/>
      <c r="D16" s="263"/>
      <c r="E16" s="104"/>
      <c r="F16" s="104"/>
      <c r="G16" s="327"/>
      <c r="H16" s="327" t="s">
        <v>422</v>
      </c>
      <c r="I16" s="325" t="s">
        <v>445</v>
      </c>
      <c r="J16" s="325" t="s">
        <v>457</v>
      </c>
      <c r="K16" s="325" t="s">
        <v>379</v>
      </c>
      <c r="L16" s="325" t="s">
        <v>474</v>
      </c>
      <c r="M16" s="325" t="s">
        <v>488</v>
      </c>
      <c r="N16" s="347" t="s">
        <v>500</v>
      </c>
      <c r="O16" s="347" t="s">
        <v>514</v>
      </c>
      <c r="P16" s="254"/>
      <c r="S16"/>
    </row>
    <row r="17" spans="1:38 16384:16384" s="18" customFormat="1" ht="39.950000000000003" customHeight="1">
      <c r="B17" s="261"/>
      <c r="C17" s="262"/>
      <c r="D17" s="263"/>
      <c r="E17" s="104"/>
      <c r="F17" s="104"/>
      <c r="G17" s="321"/>
      <c r="H17" s="109"/>
      <c r="I17" s="321" t="s">
        <v>446</v>
      </c>
      <c r="J17" s="321" t="s">
        <v>385</v>
      </c>
      <c r="K17" s="321" t="s">
        <v>462</v>
      </c>
      <c r="L17" s="321" t="s">
        <v>478</v>
      </c>
      <c r="M17" s="321" t="s">
        <v>489</v>
      </c>
      <c r="N17" s="344" t="s">
        <v>373</v>
      </c>
      <c r="O17" s="344" t="s">
        <v>382</v>
      </c>
      <c r="P17" s="129"/>
    </row>
    <row r="18" spans="1:38 16384:16384" s="18" customFormat="1" ht="50.1" customHeight="1">
      <c r="B18" s="343"/>
      <c r="C18" s="256"/>
      <c r="D18" s="343"/>
      <c r="E18" s="104"/>
      <c r="F18" s="104"/>
      <c r="G18" s="327"/>
      <c r="H18" s="327"/>
      <c r="I18" s="325" t="s">
        <v>447</v>
      </c>
      <c r="J18" s="325" t="s">
        <v>458</v>
      </c>
      <c r="K18" s="325" t="s">
        <v>468</v>
      </c>
      <c r="L18" s="325" t="s">
        <v>458</v>
      </c>
      <c r="M18" s="325" t="s">
        <v>363</v>
      </c>
      <c r="N18" s="347" t="s">
        <v>504</v>
      </c>
      <c r="O18" s="347" t="s">
        <v>385</v>
      </c>
      <c r="P18" s="254"/>
      <c r="XFD18"/>
    </row>
    <row r="19" spans="1:38 16384:16384" s="18" customFormat="1" ht="39.950000000000003" customHeight="1">
      <c r="A19" s="115"/>
      <c r="B19" s="116"/>
      <c r="C19" s="117"/>
      <c r="D19" s="96"/>
      <c r="E19" s="96"/>
      <c r="F19" s="96"/>
      <c r="G19" s="321"/>
      <c r="H19" s="109"/>
      <c r="I19" s="321" t="s">
        <v>448</v>
      </c>
      <c r="J19" s="321" t="s">
        <v>459</v>
      </c>
      <c r="K19" s="321" t="s">
        <v>469</v>
      </c>
      <c r="L19" s="321" t="s">
        <v>355</v>
      </c>
      <c r="M19" s="321" t="s">
        <v>490</v>
      </c>
      <c r="N19" s="344" t="s">
        <v>357</v>
      </c>
      <c r="O19" s="344" t="s">
        <v>515</v>
      </c>
      <c r="P19" s="129"/>
      <c r="XFD19"/>
    </row>
    <row r="20" spans="1:38 16384:16384" s="18" customFormat="1" ht="39.950000000000003" customHeight="1">
      <c r="C20" s="335"/>
      <c r="D20" s="117"/>
      <c r="E20" s="96"/>
      <c r="F20" s="96"/>
      <c r="G20" s="328"/>
      <c r="H20" s="328"/>
      <c r="I20" s="325" t="s">
        <v>368</v>
      </c>
      <c r="J20" s="325" t="s">
        <v>460</v>
      </c>
      <c r="K20" s="325" t="s">
        <v>470</v>
      </c>
      <c r="L20" s="325" t="s">
        <v>363</v>
      </c>
      <c r="M20" s="325" t="s">
        <v>465</v>
      </c>
      <c r="N20" s="347" t="s">
        <v>465</v>
      </c>
      <c r="O20" s="347" t="s">
        <v>477</v>
      </c>
      <c r="P20" s="254"/>
      <c r="R20" s="62"/>
      <c r="S20" s="62"/>
      <c r="T20" s="62"/>
      <c r="U20" s="136"/>
      <c r="XFD20"/>
    </row>
    <row r="21" spans="1:38 16384:16384" s="18" customFormat="1" ht="39.950000000000003" customHeight="1">
      <c r="C21" s="336"/>
      <c r="D21" s="117"/>
      <c r="F21" s="96"/>
      <c r="G21" s="321"/>
      <c r="H21" s="109"/>
      <c r="I21" s="321" t="s">
        <v>449</v>
      </c>
      <c r="J21" s="321" t="s">
        <v>364</v>
      </c>
      <c r="K21" s="321" t="s">
        <v>471</v>
      </c>
      <c r="L21" s="109"/>
      <c r="M21" s="321" t="s">
        <v>491</v>
      </c>
      <c r="N21" s="344" t="s">
        <v>364</v>
      </c>
      <c r="O21" s="344" t="s">
        <v>516</v>
      </c>
      <c r="P21" s="129"/>
      <c r="R21" s="62"/>
      <c r="S21" s="137"/>
      <c r="T21" s="138"/>
      <c r="U21" s="139"/>
      <c r="Y21" s="115"/>
      <c r="XFD21"/>
    </row>
    <row r="22" spans="1:38 16384:16384" s="18" customFormat="1" ht="39.950000000000003" customHeight="1">
      <c r="E22" s="342"/>
      <c r="F22" s="342"/>
      <c r="G22" s="328"/>
      <c r="H22" s="328"/>
      <c r="I22" s="121"/>
      <c r="J22" s="325" t="s">
        <v>453</v>
      </c>
      <c r="K22" s="201"/>
      <c r="M22" s="325" t="s">
        <v>492</v>
      </c>
      <c r="N22" s="347" t="s">
        <v>494</v>
      </c>
      <c r="O22" s="347" t="s">
        <v>478</v>
      </c>
      <c r="P22" s="254"/>
      <c r="Q22" s="196"/>
      <c r="R22" s="196"/>
      <c r="S22" s="62"/>
      <c r="T22" s="278"/>
      <c r="U22" s="278"/>
      <c r="V22" s="278"/>
      <c r="Y22" s="115"/>
      <c r="XFD22"/>
    </row>
    <row r="23" spans="1:38 16384:16384" s="18" customFormat="1" ht="39.950000000000003" customHeight="1">
      <c r="C23" s="340"/>
      <c r="D23" s="329"/>
      <c r="E23" s="341"/>
      <c r="F23" s="341"/>
      <c r="G23" s="321"/>
      <c r="H23" s="109"/>
      <c r="I23" s="321"/>
      <c r="J23" s="109"/>
      <c r="K23" s="321"/>
      <c r="L23" s="109"/>
      <c r="M23" s="321"/>
      <c r="N23" s="344" t="s">
        <v>505</v>
      </c>
      <c r="O23" s="129"/>
      <c r="P23" s="129"/>
      <c r="Q23" s="343"/>
      <c r="R23" s="343"/>
      <c r="S23" s="343"/>
      <c r="T23" s="343"/>
      <c r="U23" s="343"/>
      <c r="V23" s="343"/>
      <c r="W23" s="343"/>
      <c r="X23" s="343"/>
      <c r="Y23" s="343"/>
      <c r="Z23" s="343"/>
      <c r="AA23" s="343"/>
      <c r="AB23" s="343"/>
      <c r="AC23" s="343"/>
      <c r="AD23" s="343"/>
      <c r="AE23" s="343"/>
      <c r="AF23" s="343"/>
      <c r="AH23" s="299" t="s">
        <v>216</v>
      </c>
      <c r="AI23" s="301"/>
    </row>
    <row r="24" spans="1:38 16384:16384" s="18" customFormat="1" ht="39.950000000000003" customHeight="1">
      <c r="C24" s="340"/>
      <c r="D24" s="329"/>
      <c r="E24" s="115"/>
      <c r="F24" s="115"/>
      <c r="G24" s="328"/>
      <c r="H24" s="328"/>
      <c r="I24" s="328"/>
      <c r="J24" s="328"/>
      <c r="K24" s="328"/>
      <c r="L24" s="328"/>
      <c r="M24" s="328"/>
      <c r="N24" s="347" t="s">
        <v>494</v>
      </c>
      <c r="O24" s="254"/>
      <c r="P24" s="254"/>
      <c r="Q24" s="343"/>
      <c r="R24" s="343"/>
      <c r="S24" s="343"/>
      <c r="T24" s="343"/>
      <c r="U24" s="343"/>
      <c r="V24" s="343"/>
      <c r="W24" s="343"/>
      <c r="X24" s="343"/>
      <c r="Y24" s="343"/>
      <c r="Z24" s="343"/>
      <c r="AA24" s="343"/>
      <c r="AB24" s="343"/>
      <c r="AC24" s="343"/>
      <c r="AD24" s="343"/>
      <c r="AE24" s="343"/>
      <c r="AF24" s="343"/>
      <c r="AH24" s="302"/>
      <c r="AI24" s="304"/>
    </row>
    <row r="25" spans="1:38 16384:16384" s="18" customFormat="1" ht="39.950000000000003" customHeight="1">
      <c r="C25" s="330"/>
      <c r="D25" s="331"/>
      <c r="E25" s="149"/>
      <c r="F25" s="149"/>
      <c r="G25" s="321"/>
      <c r="H25" s="109"/>
      <c r="I25" s="321"/>
      <c r="J25" s="109"/>
      <c r="K25" s="321"/>
      <c r="L25" s="109"/>
      <c r="M25" s="321"/>
      <c r="N25" s="344" t="s">
        <v>364</v>
      </c>
      <c r="O25" s="129"/>
      <c r="P25" s="129"/>
      <c r="Q25" s="256"/>
      <c r="R25" s="256"/>
      <c r="S25" s="256"/>
      <c r="T25" s="256"/>
      <c r="U25" s="256"/>
      <c r="V25" s="256"/>
      <c r="W25" s="256"/>
      <c r="X25" s="256"/>
      <c r="Y25" s="256"/>
      <c r="Z25" s="256"/>
      <c r="AA25" s="256"/>
      <c r="AB25" s="256"/>
      <c r="AC25" s="343"/>
      <c r="AD25" s="343"/>
      <c r="AE25" s="343"/>
      <c r="AF25" s="343"/>
      <c r="AH25" s="130" t="s">
        <v>228</v>
      </c>
      <c r="AI25" s="130" t="s">
        <v>229</v>
      </c>
    </row>
    <row r="26" spans="1:38 16384:16384" s="18" customFormat="1" ht="39.950000000000003" customHeight="1">
      <c r="C26" s="257"/>
      <c r="D26" s="332"/>
      <c r="E26" s="332"/>
      <c r="F26" s="332"/>
      <c r="G26" s="328"/>
      <c r="H26" s="328"/>
      <c r="I26" s="328"/>
      <c r="J26" s="328"/>
      <c r="K26" s="328"/>
      <c r="L26" s="328"/>
      <c r="M26" s="328"/>
      <c r="N26" s="347" t="s">
        <v>503</v>
      </c>
      <c r="O26" s="254"/>
      <c r="P26" s="254"/>
      <c r="Q26" s="333"/>
      <c r="R26" s="333"/>
      <c r="S26" s="333"/>
      <c r="T26" s="333"/>
      <c r="U26" s="333"/>
      <c r="V26" s="333"/>
      <c r="W26" s="333"/>
      <c r="X26" s="333"/>
      <c r="Y26" s="333"/>
      <c r="Z26" s="333"/>
      <c r="AA26" s="333"/>
      <c r="AB26" s="333"/>
      <c r="AC26" s="334"/>
      <c r="AD26" s="334"/>
      <c r="AE26" s="334"/>
      <c r="AF26" s="334"/>
      <c r="AH26" s="127"/>
      <c r="AI26" s="142"/>
    </row>
    <row r="27" spans="1:38 16384:16384" s="18" customFormat="1" ht="39.950000000000003" customHeight="1">
      <c r="C27" s="257"/>
      <c r="D27" s="332"/>
      <c r="E27" s="332"/>
      <c r="F27" s="332"/>
      <c r="G27" s="321"/>
      <c r="H27" s="109"/>
      <c r="I27" s="321"/>
      <c r="J27" s="109"/>
      <c r="K27" s="321"/>
      <c r="L27" s="109"/>
      <c r="M27" s="321"/>
      <c r="N27" s="344" t="s">
        <v>505</v>
      </c>
      <c r="O27" s="129"/>
      <c r="P27" s="129"/>
      <c r="Q27" s="333"/>
      <c r="R27" s="333"/>
      <c r="S27" s="333"/>
      <c r="T27" s="333"/>
      <c r="U27" s="333"/>
      <c r="V27" s="333"/>
      <c r="W27" s="333"/>
      <c r="X27" s="333"/>
      <c r="Y27" s="333"/>
      <c r="Z27" s="333"/>
      <c r="AA27" s="333"/>
      <c r="AB27" s="333"/>
      <c r="AC27" s="334"/>
      <c r="AD27" s="334"/>
      <c r="AE27" s="334"/>
      <c r="AF27" s="334"/>
      <c r="AH27" s="127"/>
      <c r="AI27" s="142"/>
    </row>
    <row r="28" spans="1:38 16384:16384" s="18" customFormat="1" ht="39.950000000000003" customHeight="1">
      <c r="C28" s="143"/>
      <c r="D28" s="143"/>
      <c r="E28" s="332"/>
      <c r="F28" s="143"/>
      <c r="G28" s="328"/>
      <c r="H28" s="328"/>
      <c r="I28" s="328"/>
      <c r="J28" s="328"/>
      <c r="K28" s="328"/>
      <c r="L28" s="328"/>
      <c r="M28" s="328"/>
      <c r="N28" s="347" t="s">
        <v>503</v>
      </c>
      <c r="O28" s="254"/>
      <c r="P28" s="254"/>
      <c r="Q28" s="333"/>
      <c r="R28" s="333"/>
      <c r="S28" s="333"/>
      <c r="T28" s="333"/>
      <c r="U28" s="333"/>
      <c r="V28" s="333"/>
      <c r="W28" s="333"/>
      <c r="X28" s="333"/>
      <c r="Y28" s="333"/>
      <c r="Z28" s="333"/>
      <c r="AA28" s="333"/>
      <c r="AB28" s="333"/>
      <c r="AC28" s="334"/>
      <c r="AD28" s="334"/>
      <c r="AE28" s="334"/>
      <c r="AF28" s="334"/>
      <c r="AH28" s="127"/>
      <c r="AI28" s="142"/>
    </row>
    <row r="29" spans="1:38 16384:16384" s="18" customFormat="1" ht="39.950000000000003" customHeight="1">
      <c r="C29" s="143"/>
      <c r="D29" s="143"/>
      <c r="E29" s="332"/>
      <c r="F29" s="348" t="s">
        <v>520</v>
      </c>
      <c r="G29" s="321">
        <v>9</v>
      </c>
      <c r="H29" s="321">
        <v>3</v>
      </c>
      <c r="I29" s="321">
        <v>17</v>
      </c>
      <c r="J29" s="321">
        <v>18</v>
      </c>
      <c r="K29" s="321">
        <v>17</v>
      </c>
      <c r="L29" s="321">
        <v>16</v>
      </c>
      <c r="M29" s="321">
        <v>18</v>
      </c>
      <c r="N29" s="321">
        <v>24</v>
      </c>
      <c r="O29" s="321">
        <v>18</v>
      </c>
      <c r="P29" s="321">
        <v>7</v>
      </c>
      <c r="Q29" s="333"/>
      <c r="R29" s="333"/>
      <c r="S29" s="333"/>
      <c r="T29" s="333"/>
      <c r="U29" s="333"/>
      <c r="V29" s="333"/>
      <c r="W29" s="333"/>
      <c r="X29" s="333"/>
      <c r="Y29" s="333"/>
      <c r="Z29" s="333"/>
      <c r="AA29" s="333"/>
      <c r="AB29" s="333"/>
      <c r="AC29" s="334"/>
      <c r="AD29" s="334"/>
      <c r="AE29" s="334"/>
      <c r="AF29" s="334"/>
      <c r="AH29" s="127"/>
      <c r="AI29" s="142"/>
    </row>
    <row r="30" spans="1:38 16384:16384" s="18" customFormat="1" ht="39.950000000000003" customHeight="1">
      <c r="C30" s="257"/>
      <c r="D30" s="143"/>
      <c r="E30" s="332"/>
      <c r="F30" s="348" t="s">
        <v>521</v>
      </c>
      <c r="G30" s="349">
        <v>64</v>
      </c>
      <c r="H30" s="350"/>
      <c r="I30" s="350"/>
      <c r="J30" s="350"/>
      <c r="K30" s="351"/>
      <c r="L30" s="349">
        <v>83</v>
      </c>
      <c r="M30" s="350"/>
      <c r="N30" s="350"/>
      <c r="O30" s="350"/>
      <c r="P30" s="351"/>
      <c r="Q30" s="333"/>
      <c r="R30" s="333"/>
      <c r="S30" s="333"/>
      <c r="T30" s="333"/>
      <c r="U30" s="333"/>
      <c r="V30" s="333"/>
      <c r="W30" s="333"/>
      <c r="X30" s="333"/>
      <c r="Y30" s="333"/>
      <c r="Z30" s="333"/>
      <c r="AA30" s="333"/>
      <c r="AB30" s="333"/>
      <c r="AC30" s="334"/>
      <c r="AD30" s="334"/>
      <c r="AE30" s="334"/>
      <c r="AF30" s="334"/>
      <c r="AH30" s="127"/>
      <c r="AI30" s="142"/>
      <c r="AL30" s="143"/>
    </row>
    <row r="31" spans="1:38 16384:16384" s="18" customFormat="1" ht="39.950000000000003" customHeight="1">
      <c r="C31" s="257"/>
      <c r="D31" s="332"/>
      <c r="E31" s="332"/>
      <c r="F31" s="348" t="s">
        <v>522</v>
      </c>
      <c r="G31" s="349">
        <v>147</v>
      </c>
      <c r="H31" s="350"/>
      <c r="I31" s="350"/>
      <c r="J31" s="350"/>
      <c r="K31" s="350"/>
      <c r="L31" s="350"/>
      <c r="M31" s="350"/>
      <c r="N31" s="350"/>
      <c r="O31" s="350"/>
      <c r="P31" s="351"/>
      <c r="Q31" s="333"/>
      <c r="R31" s="333"/>
      <c r="S31" s="333"/>
      <c r="T31" s="333"/>
      <c r="U31" s="333"/>
      <c r="V31" s="333"/>
      <c r="W31" s="333"/>
      <c r="X31" s="333"/>
      <c r="Y31" s="333"/>
      <c r="Z31" s="333"/>
      <c r="AA31" s="333"/>
      <c r="AB31" s="333"/>
      <c r="AC31" s="334"/>
      <c r="AD31" s="334"/>
      <c r="AE31" s="334"/>
      <c r="AF31" s="334"/>
      <c r="AH31" s="127"/>
      <c r="AI31" s="142"/>
      <c r="AL31" s="143"/>
    </row>
    <row r="32" spans="1:38 16384:16384" s="18" customFormat="1" ht="39.950000000000003" customHeight="1">
      <c r="C32" s="257"/>
      <c r="D32" s="332"/>
      <c r="E32" s="332"/>
      <c r="F32" s="332"/>
      <c r="G32" s="332"/>
      <c r="H32" s="332"/>
      <c r="I32" s="332"/>
      <c r="J32" s="332"/>
      <c r="K32" s="332"/>
      <c r="L32" s="332"/>
      <c r="M32" s="332"/>
      <c r="N32" s="332"/>
      <c r="O32" s="332"/>
      <c r="P32" s="332"/>
      <c r="Q32" s="333"/>
      <c r="R32" s="333"/>
      <c r="S32" s="333"/>
      <c r="T32" s="333"/>
      <c r="U32" s="333"/>
      <c r="V32" s="333"/>
      <c r="W32" s="333"/>
      <c r="X32" s="333"/>
      <c r="Y32" s="333"/>
      <c r="Z32" s="333"/>
      <c r="AA32" s="333"/>
      <c r="AB32" s="333"/>
      <c r="AC32" s="334"/>
      <c r="AD32" s="334"/>
      <c r="AE32" s="334"/>
      <c r="AF32" s="334"/>
      <c r="AH32" s="127"/>
      <c r="AI32" s="142"/>
      <c r="AL32" s="143"/>
    </row>
    <row r="33" spans="3:38" s="18" customFormat="1" ht="39.950000000000003" customHeight="1">
      <c r="C33" s="257"/>
      <c r="D33" s="332"/>
      <c r="E33" s="332"/>
      <c r="F33" s="332"/>
      <c r="G33" s="332"/>
      <c r="H33" s="143"/>
      <c r="I33" s="332"/>
      <c r="J33" s="332"/>
      <c r="K33" s="332"/>
      <c r="L33" s="332"/>
      <c r="M33" s="332"/>
      <c r="N33" s="332"/>
      <c r="O33" s="332"/>
      <c r="P33" s="332"/>
      <c r="Q33" s="333"/>
      <c r="R33" s="333"/>
      <c r="S33" s="333"/>
      <c r="T33" s="333"/>
      <c r="U33" s="333"/>
      <c r="V33" s="333"/>
      <c r="W33" s="333"/>
      <c r="X33" s="333"/>
      <c r="Y33" s="333"/>
      <c r="Z33" s="333"/>
      <c r="AA33" s="333"/>
      <c r="AB33" s="333"/>
      <c r="AC33" s="334"/>
      <c r="AD33" s="334"/>
      <c r="AE33" s="334"/>
      <c r="AF33" s="334"/>
      <c r="AH33" s="127"/>
      <c r="AI33" s="142"/>
      <c r="AL33" s="143"/>
    </row>
    <row r="34" spans="3:38" s="18" customFormat="1" ht="39.950000000000003" customHeight="1">
      <c r="C34" s="143"/>
      <c r="D34" s="143"/>
      <c r="E34" s="332"/>
      <c r="F34" s="143"/>
      <c r="G34" s="332"/>
      <c r="H34" s="143"/>
      <c r="I34" s="332"/>
      <c r="J34" s="332"/>
      <c r="K34" s="332"/>
      <c r="L34" s="332"/>
      <c r="M34" s="332"/>
      <c r="N34" s="332"/>
      <c r="O34" s="332"/>
      <c r="P34" s="332"/>
      <c r="Q34" s="333"/>
      <c r="R34" s="333"/>
      <c r="S34" s="333"/>
      <c r="T34" s="333"/>
      <c r="U34" s="333"/>
      <c r="V34" s="333"/>
      <c r="W34" s="333"/>
      <c r="X34" s="333"/>
      <c r="Y34" s="333"/>
      <c r="Z34" s="333"/>
      <c r="AA34" s="333"/>
      <c r="AB34" s="333"/>
      <c r="AC34" s="334"/>
      <c r="AD34" s="334"/>
      <c r="AE34" s="334"/>
      <c r="AF34" s="334"/>
      <c r="AH34" s="127"/>
      <c r="AI34" s="142"/>
      <c r="AL34" s="143"/>
    </row>
    <row r="35" spans="3:38" s="18" customFormat="1" ht="39.950000000000003" customHeight="1">
      <c r="C35" s="143"/>
      <c r="D35" s="143"/>
      <c r="E35" s="332"/>
      <c r="F35" s="143"/>
      <c r="G35" s="332"/>
      <c r="H35" s="143"/>
      <c r="I35" s="332"/>
      <c r="J35" s="332"/>
      <c r="K35" s="332"/>
      <c r="L35" s="332"/>
      <c r="M35" s="332"/>
      <c r="N35" s="332"/>
      <c r="O35" s="332"/>
      <c r="P35" s="332"/>
      <c r="Q35" s="333"/>
      <c r="R35" s="333"/>
      <c r="S35" s="333"/>
      <c r="T35" s="333"/>
      <c r="U35" s="333"/>
      <c r="V35" s="333"/>
      <c r="W35" s="333"/>
      <c r="X35" s="333"/>
      <c r="Y35" s="333"/>
      <c r="Z35" s="333"/>
      <c r="AA35" s="333"/>
      <c r="AB35" s="333"/>
      <c r="AC35" s="334"/>
      <c r="AD35" s="334"/>
      <c r="AE35" s="334"/>
      <c r="AF35" s="334"/>
      <c r="AH35" s="127"/>
      <c r="AI35" s="142"/>
      <c r="AL35" s="143"/>
    </row>
    <row r="36" spans="3:38" s="18" customFormat="1" ht="39.950000000000003" customHeight="1">
      <c r="C36" s="257"/>
      <c r="D36" s="332"/>
      <c r="E36" s="332"/>
      <c r="F36" s="332"/>
      <c r="G36" s="332"/>
      <c r="H36" s="332"/>
      <c r="I36" s="332"/>
      <c r="J36" s="332"/>
      <c r="K36" s="332"/>
      <c r="L36" s="332"/>
      <c r="M36" s="332"/>
      <c r="N36" s="332"/>
      <c r="O36" s="332"/>
      <c r="P36" s="332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4"/>
      <c r="AD36" s="334"/>
      <c r="AE36" s="334"/>
      <c r="AF36" s="334"/>
      <c r="AH36" s="127"/>
      <c r="AI36" s="142"/>
      <c r="AL36" s="143"/>
    </row>
    <row r="37" spans="3:38" s="18" customFormat="1" ht="39.950000000000003" customHeight="1" thickBot="1">
      <c r="C37" s="143"/>
      <c r="D37" s="143"/>
      <c r="E37" s="332"/>
      <c r="F37" s="143"/>
      <c r="G37" s="332"/>
      <c r="H37" s="143"/>
      <c r="I37" s="332"/>
      <c r="J37" s="332"/>
      <c r="K37" s="332"/>
      <c r="L37" s="332"/>
      <c r="M37" s="332"/>
      <c r="N37" s="332"/>
      <c r="O37" s="332"/>
      <c r="P37" s="332"/>
      <c r="Q37" s="333"/>
      <c r="R37" s="333"/>
      <c r="S37" s="333"/>
      <c r="T37" s="333"/>
      <c r="U37" s="333"/>
      <c r="V37" s="333"/>
      <c r="W37" s="333"/>
      <c r="X37" s="333"/>
      <c r="Y37" s="333"/>
      <c r="Z37" s="333"/>
      <c r="AA37" s="333"/>
      <c r="AB37" s="333"/>
      <c r="AC37" s="334"/>
      <c r="AD37" s="334"/>
      <c r="AE37" s="334"/>
      <c r="AF37" s="334"/>
      <c r="AH37" s="127"/>
      <c r="AI37" s="142"/>
      <c r="AL37" s="143"/>
    </row>
    <row r="38" spans="3:38" s="18" customFormat="1" ht="39.950000000000003" customHeight="1" thickTop="1" thickBot="1">
      <c r="C38" s="257"/>
      <c r="D38" s="352" t="s">
        <v>387</v>
      </c>
      <c r="E38" s="353"/>
      <c r="F38" s="353"/>
      <c r="G38" s="353"/>
      <c r="H38" s="353"/>
      <c r="I38" s="353"/>
      <c r="J38" s="353"/>
      <c r="K38" s="353"/>
      <c r="L38" s="353"/>
      <c r="M38"/>
      <c r="N38"/>
      <c r="O38"/>
      <c r="P38" s="354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 s="127"/>
      <c r="AI38" s="142"/>
      <c r="AL38" s="143"/>
    </row>
    <row r="39" spans="3:38" s="18" customFormat="1" ht="39.950000000000003" customHeight="1" thickTop="1" thickBot="1">
      <c r="C39" s="143"/>
      <c r="D39" s="381" t="s">
        <v>0</v>
      </c>
      <c r="E39" s="382">
        <v>10</v>
      </c>
      <c r="F39"/>
      <c r="G39" s="353"/>
      <c r="H39" s="353"/>
      <c r="I39" s="353"/>
      <c r="J39" s="353"/>
      <c r="K39" s="353"/>
      <c r="L39" s="353"/>
      <c r="M39"/>
      <c r="N39"/>
      <c r="O39"/>
      <c r="P39" s="354"/>
      <c r="Q39"/>
      <c r="R39"/>
      <c r="S39"/>
      <c r="T39" s="355"/>
      <c r="U39" s="356"/>
      <c r="V39" s="356"/>
      <c r="W39"/>
      <c r="X39"/>
      <c r="Y39"/>
      <c r="Z39"/>
      <c r="AA39"/>
      <c r="AB39"/>
      <c r="AC39"/>
      <c r="AD39"/>
      <c r="AE39"/>
      <c r="AF39"/>
      <c r="AG39"/>
      <c r="AH39" s="127"/>
      <c r="AI39" s="142"/>
      <c r="AL39" s="143"/>
    </row>
    <row r="40" spans="3:38" s="18" customFormat="1" ht="39.950000000000003" customHeight="1" thickTop="1">
      <c r="C40" s="257"/>
      <c r="D40"/>
      <c r="E40"/>
      <c r="F40" s="357"/>
      <c r="G40" s="357"/>
      <c r="H40" s="354"/>
      <c r="I40" s="354"/>
      <c r="J40" s="354"/>
      <c r="K40" s="354"/>
      <c r="L40"/>
      <c r="M40"/>
      <c r="N40"/>
      <c r="O40"/>
      <c r="P40" s="354"/>
      <c r="Q40" s="358" t="s">
        <v>216</v>
      </c>
      <c r="R40" s="358"/>
      <c r="S40" s="358"/>
      <c r="T40"/>
      <c r="U40" s="358"/>
      <c r="V40" s="358"/>
      <c r="W40" s="358"/>
      <c r="X40"/>
      <c r="Y40"/>
      <c r="Z40"/>
      <c r="AA40"/>
      <c r="AB40"/>
      <c r="AC40"/>
      <c r="AD40"/>
      <c r="AE40"/>
      <c r="AF40"/>
      <c r="AG40"/>
      <c r="AH40" s="127"/>
      <c r="AI40" s="142"/>
      <c r="AL40" s="143"/>
    </row>
    <row r="41" spans="3:38" s="18" customFormat="1" ht="39.950000000000003" customHeight="1">
      <c r="C41" s="143"/>
      <c r="D41" s="359" t="s">
        <v>217</v>
      </c>
      <c r="E41" s="360" t="s">
        <v>0</v>
      </c>
      <c r="F41" s="383" t="s">
        <v>400</v>
      </c>
      <c r="G41" s="361"/>
      <c r="H41" s="361"/>
      <c r="I41" s="362"/>
      <c r="J41" s="383" t="s">
        <v>411</v>
      </c>
      <c r="K41" s="361"/>
      <c r="L41" s="361"/>
      <c r="M41" s="362"/>
      <c r="N41" s="363"/>
      <c r="O41" s="364"/>
      <c r="P41" s="364"/>
      <c r="Q41" s="365"/>
      <c r="R41" s="366"/>
      <c r="S41" s="366"/>
      <c r="T41" s="366"/>
      <c r="U41" s="366"/>
      <c r="V41" s="366"/>
      <c r="W41" s="366"/>
      <c r="X41" s="366"/>
      <c r="Y41" s="366"/>
      <c r="Z41" s="366"/>
      <c r="AA41" s="366"/>
      <c r="AB41" s="366"/>
      <c r="AC41" s="366"/>
      <c r="AD41" s="366"/>
      <c r="AE41" s="366"/>
      <c r="AF41" s="366"/>
      <c r="AG41" s="366"/>
      <c r="AH41" s="127"/>
      <c r="AI41" s="142"/>
      <c r="AL41" s="143"/>
    </row>
    <row r="42" spans="3:38" s="18" customFormat="1" ht="39.950000000000003" customHeight="1">
      <c r="C42" s="143"/>
      <c r="D42" s="359"/>
      <c r="E42" s="360"/>
      <c r="F42" s="384" t="s">
        <v>523</v>
      </c>
      <c r="G42" s="367"/>
      <c r="H42" s="367"/>
      <c r="I42" s="368"/>
      <c r="J42" s="384" t="s">
        <v>524</v>
      </c>
      <c r="K42" s="367"/>
      <c r="L42" s="367"/>
      <c r="M42" s="368"/>
      <c r="N42" s="369"/>
      <c r="O42" s="370"/>
      <c r="P42" s="370"/>
      <c r="Q42" s="371"/>
      <c r="R42" s="366"/>
      <c r="S42" s="366"/>
      <c r="T42" s="366"/>
      <c r="U42" s="366"/>
      <c r="V42" s="366"/>
      <c r="W42" s="366"/>
      <c r="X42" s="366"/>
      <c r="Y42" s="366"/>
      <c r="Z42" s="366"/>
      <c r="AA42" s="366"/>
      <c r="AB42" s="366"/>
      <c r="AC42" s="366"/>
      <c r="AD42" s="366"/>
      <c r="AE42" s="366"/>
      <c r="AF42" s="366"/>
      <c r="AG42" s="366"/>
      <c r="AH42" s="127"/>
      <c r="AI42" s="142"/>
      <c r="AL42" s="143"/>
    </row>
    <row r="43" spans="3:38" s="18" customFormat="1" ht="39.950000000000003" customHeight="1">
      <c r="C43" s="257"/>
      <c r="D43" s="372" t="s">
        <v>230</v>
      </c>
      <c r="E43" s="253">
        <v>15</v>
      </c>
      <c r="F43" s="373" t="s">
        <v>388</v>
      </c>
      <c r="G43" s="373" t="s">
        <v>389</v>
      </c>
      <c r="H43" s="373" t="s">
        <v>390</v>
      </c>
      <c r="I43" s="373" t="s">
        <v>391</v>
      </c>
      <c r="J43" s="373" t="s">
        <v>388</v>
      </c>
      <c r="K43" s="373" t="s">
        <v>389</v>
      </c>
      <c r="L43" s="373" t="s">
        <v>390</v>
      </c>
      <c r="M43" s="373" t="s">
        <v>391</v>
      </c>
      <c r="N43" s="373"/>
      <c r="O43" s="373"/>
      <c r="P43" s="373"/>
      <c r="Q43" s="373"/>
      <c r="R43" s="374"/>
      <c r="S43" s="374"/>
      <c r="T43" s="374"/>
      <c r="U43" s="375"/>
      <c r="V43" s="374"/>
      <c r="W43" s="374"/>
      <c r="X43" s="374"/>
      <c r="Y43" s="375"/>
      <c r="Z43" s="374"/>
      <c r="AA43" s="374"/>
      <c r="AB43" s="374"/>
      <c r="AC43" s="375"/>
      <c r="AD43" s="366"/>
      <c r="AE43" s="366"/>
      <c r="AF43" s="366"/>
      <c r="AG43" s="366"/>
      <c r="AH43" s="127"/>
      <c r="AI43" s="142"/>
      <c r="AL43" s="143"/>
    </row>
    <row r="44" spans="3:38" s="18" customFormat="1" ht="39.950000000000003" customHeight="1">
      <c r="C44" s="257"/>
      <c r="D44" s="385" t="s">
        <v>353</v>
      </c>
      <c r="E44" s="376">
        <v>1</v>
      </c>
      <c r="F44" s="377">
        <f>COUNTIF(H$5:L$12,D44)</f>
        <v>1</v>
      </c>
      <c r="G44" s="377">
        <v>24</v>
      </c>
      <c r="H44" s="377">
        <f>COUNTIF(M$5:U$12,"Ada")</f>
        <v>0</v>
      </c>
      <c r="I44" s="377">
        <v>67</v>
      </c>
      <c r="J44" s="377">
        <f>COUNTIF(M$5:Q$12,D44)</f>
        <v>0</v>
      </c>
      <c r="K44" s="377">
        <v>35</v>
      </c>
      <c r="L44" s="377">
        <f>(COUNTIF(H$5:L$12,D44))+(COUNTIF(R$5:U$12,D44))</f>
        <v>1</v>
      </c>
      <c r="M44" s="377">
        <f>57-L44</f>
        <v>56</v>
      </c>
      <c r="N44" s="377"/>
      <c r="O44" s="377"/>
      <c r="P44" s="377"/>
      <c r="Q44" s="377"/>
      <c r="R44" s="378"/>
      <c r="S44" s="378"/>
      <c r="T44" s="378"/>
      <c r="U44" s="378"/>
      <c r="V44" s="378"/>
      <c r="W44" s="378"/>
      <c r="X44" s="378"/>
      <c r="Y44" s="378"/>
      <c r="Z44" s="378"/>
      <c r="AA44" s="378"/>
      <c r="AB44" s="378"/>
      <c r="AC44" s="378"/>
      <c r="AD44" s="379"/>
      <c r="AE44" s="379"/>
      <c r="AF44" s="379"/>
      <c r="AG44" s="379"/>
      <c r="AH44" s="127"/>
      <c r="AI44" s="142"/>
      <c r="AL44" s="143"/>
    </row>
    <row r="45" spans="3:38" s="18" customFormat="1" ht="39.950000000000003" customHeight="1">
      <c r="C45" s="143"/>
      <c r="D45" s="385" t="s">
        <v>444</v>
      </c>
      <c r="E45" s="376">
        <v>1</v>
      </c>
      <c r="F45" s="377">
        <f t="shared" ref="F45:F108" si="0">COUNTIF(H$5:L$12,D45)</f>
        <v>0</v>
      </c>
      <c r="G45" s="377">
        <v>24</v>
      </c>
      <c r="H45" s="377">
        <f>COUNTIF(M$5:U$12,"Adon")</f>
        <v>0</v>
      </c>
      <c r="I45" s="377">
        <v>67</v>
      </c>
      <c r="J45" s="377">
        <f t="shared" ref="J45:J108" si="1">COUNTIF(M$5:Q$12,D45)</f>
        <v>0</v>
      </c>
      <c r="K45" s="377">
        <v>35</v>
      </c>
      <c r="L45" s="377">
        <f t="shared" ref="L45:L108" si="2">(COUNTIF(H$5:L$12,D45))+(COUNTIF(R$5:U$12,D45))</f>
        <v>0</v>
      </c>
      <c r="M45" s="377">
        <f>57-L45</f>
        <v>57</v>
      </c>
      <c r="N45" s="377"/>
      <c r="O45" s="377"/>
      <c r="P45" s="377"/>
      <c r="Q45" s="377"/>
      <c r="R45" s="378"/>
      <c r="S45" s="378"/>
      <c r="T45" s="378"/>
      <c r="U45" s="378"/>
      <c r="V45" s="378"/>
      <c r="W45" s="378"/>
      <c r="X45" s="378"/>
      <c r="Y45" s="378"/>
      <c r="Z45" s="378"/>
      <c r="AA45" s="378"/>
      <c r="AB45" s="378"/>
      <c r="AC45" s="378"/>
      <c r="AD45" s="379"/>
      <c r="AE45" s="379"/>
      <c r="AF45" s="379"/>
      <c r="AG45" s="379"/>
      <c r="AH45" s="127"/>
      <c r="AI45" s="142"/>
      <c r="AL45" s="143"/>
    </row>
    <row r="46" spans="3:38" s="18" customFormat="1" ht="39.950000000000003" customHeight="1">
      <c r="C46" s="257"/>
      <c r="D46" s="385" t="s">
        <v>515</v>
      </c>
      <c r="E46" s="354">
        <v>1</v>
      </c>
      <c r="F46" s="377">
        <f t="shared" si="0"/>
        <v>0</v>
      </c>
      <c r="G46" s="252">
        <v>25</v>
      </c>
      <c r="H46" s="377">
        <f>COUNTIF(M$5:U$12,D46)</f>
        <v>0</v>
      </c>
      <c r="I46" s="252">
        <v>66</v>
      </c>
      <c r="J46" s="377">
        <f t="shared" si="1"/>
        <v>0</v>
      </c>
      <c r="K46" s="377">
        <f>35-J46</f>
        <v>35</v>
      </c>
      <c r="L46" s="377">
        <f t="shared" si="2"/>
        <v>0</v>
      </c>
      <c r="M46" s="377">
        <f t="shared" ref="M46:M109" si="3">57-L46</f>
        <v>57</v>
      </c>
      <c r="N46" s="377"/>
      <c r="O46" s="377"/>
      <c r="P46" s="377"/>
      <c r="Q46" s="377"/>
      <c r="R46" s="378"/>
      <c r="S46" s="378"/>
      <c r="T46" s="378"/>
      <c r="U46" s="378"/>
      <c r="V46" s="378"/>
      <c r="W46" s="378"/>
      <c r="X46" s="378"/>
      <c r="Y46" s="378"/>
      <c r="Z46" s="378"/>
      <c r="AA46" s="378"/>
      <c r="AB46" s="378"/>
      <c r="AC46" s="378"/>
      <c r="AD46" s="379"/>
      <c r="AE46" s="379"/>
      <c r="AF46" s="379"/>
      <c r="AG46" s="379"/>
      <c r="AH46" s="127"/>
      <c r="AI46" s="142"/>
      <c r="AL46" s="143"/>
    </row>
    <row r="47" spans="3:38" s="18" customFormat="1" ht="39.950000000000003" customHeight="1">
      <c r="C47" s="257"/>
      <c r="D47" s="385" t="s">
        <v>476</v>
      </c>
      <c r="E47" s="354">
        <v>1</v>
      </c>
      <c r="F47" s="377">
        <f t="shared" si="0"/>
        <v>1</v>
      </c>
      <c r="G47" s="252">
        <v>25</v>
      </c>
      <c r="H47" s="377">
        <f t="shared" ref="H47:H110" si="4">COUNTIF(M$5:U$12,D47)</f>
        <v>1</v>
      </c>
      <c r="I47" s="252">
        <v>66</v>
      </c>
      <c r="J47" s="377">
        <f t="shared" si="1"/>
        <v>1</v>
      </c>
      <c r="K47" s="377">
        <f t="shared" ref="K47:K110" si="5">35-J47</f>
        <v>34</v>
      </c>
      <c r="L47" s="377">
        <f t="shared" si="2"/>
        <v>1</v>
      </c>
      <c r="M47" s="377">
        <f t="shared" si="3"/>
        <v>56</v>
      </c>
      <c r="N47" s="377"/>
      <c r="O47" s="377"/>
      <c r="P47" s="377"/>
      <c r="Q47" s="377"/>
      <c r="R47" s="378"/>
      <c r="S47" s="378"/>
      <c r="T47" s="378"/>
      <c r="U47" s="378"/>
      <c r="V47" s="378"/>
      <c r="W47" s="378"/>
      <c r="X47" s="378"/>
      <c r="Y47" s="378"/>
      <c r="Z47" s="378"/>
      <c r="AA47" s="378"/>
      <c r="AB47" s="378"/>
      <c r="AC47" s="378"/>
      <c r="AD47" s="379"/>
      <c r="AE47" s="379"/>
      <c r="AF47" s="379"/>
      <c r="AG47" s="379"/>
      <c r="AH47" s="127"/>
      <c r="AI47" s="142"/>
      <c r="AL47" s="143"/>
    </row>
    <row r="48" spans="3:38" s="18" customFormat="1" ht="39.950000000000003" customHeight="1">
      <c r="C48" s="143"/>
      <c r="D48" s="385" t="s">
        <v>456</v>
      </c>
      <c r="E48" s="354">
        <v>2</v>
      </c>
      <c r="F48" s="377">
        <f t="shared" si="0"/>
        <v>0</v>
      </c>
      <c r="G48" s="252">
        <v>25</v>
      </c>
      <c r="H48" s="377">
        <f t="shared" si="4"/>
        <v>0</v>
      </c>
      <c r="I48" s="252">
        <v>65</v>
      </c>
      <c r="J48" s="377">
        <f t="shared" si="1"/>
        <v>0</v>
      </c>
      <c r="K48" s="377">
        <f t="shared" si="5"/>
        <v>35</v>
      </c>
      <c r="L48" s="377">
        <f t="shared" si="2"/>
        <v>0</v>
      </c>
      <c r="M48" s="377">
        <f t="shared" si="3"/>
        <v>57</v>
      </c>
      <c r="N48" s="377"/>
      <c r="O48" s="377"/>
      <c r="P48" s="377"/>
      <c r="Q48" s="377"/>
      <c r="R48" s="378"/>
      <c r="S48" s="378"/>
      <c r="T48" s="378"/>
      <c r="U48" s="378"/>
      <c r="V48" s="378"/>
      <c r="W48" s="378"/>
      <c r="X48" s="378"/>
      <c r="Y48" s="378"/>
      <c r="Z48" s="378"/>
      <c r="AA48" s="378"/>
      <c r="AB48" s="378"/>
      <c r="AC48" s="378"/>
      <c r="AD48" s="379"/>
      <c r="AE48" s="379"/>
      <c r="AF48" s="379"/>
      <c r="AG48" s="379"/>
      <c r="AH48" s="127"/>
      <c r="AI48" s="142"/>
      <c r="AL48" s="143"/>
    </row>
    <row r="49" spans="3:38" s="18" customFormat="1" ht="39.950000000000003" customHeight="1">
      <c r="C49" s="257"/>
      <c r="D49" s="385" t="s">
        <v>440</v>
      </c>
      <c r="E49" s="376">
        <v>1</v>
      </c>
      <c r="F49" s="377">
        <f t="shared" si="0"/>
        <v>1</v>
      </c>
      <c r="G49" s="252">
        <v>25</v>
      </c>
      <c r="H49" s="377">
        <f t="shared" si="4"/>
        <v>0</v>
      </c>
      <c r="I49" s="377">
        <v>66</v>
      </c>
      <c r="J49" s="377">
        <f t="shared" si="1"/>
        <v>0</v>
      </c>
      <c r="K49" s="377">
        <f t="shared" si="5"/>
        <v>35</v>
      </c>
      <c r="L49" s="377">
        <f t="shared" si="2"/>
        <v>1</v>
      </c>
      <c r="M49" s="377">
        <f t="shared" si="3"/>
        <v>56</v>
      </c>
      <c r="N49" s="377"/>
      <c r="O49" s="377"/>
      <c r="P49" s="377"/>
      <c r="Q49" s="377"/>
      <c r="R49" s="378"/>
      <c r="S49" s="378"/>
      <c r="T49" s="378"/>
      <c r="U49" s="378"/>
      <c r="V49" s="378"/>
      <c r="W49" s="378"/>
      <c r="X49" s="378"/>
      <c r="Y49" s="378"/>
      <c r="Z49" s="378"/>
      <c r="AA49" s="378"/>
      <c r="AB49" s="378"/>
      <c r="AC49" s="378"/>
      <c r="AD49" s="379"/>
      <c r="AE49" s="379"/>
      <c r="AF49" s="379"/>
      <c r="AG49" s="379"/>
      <c r="AH49" s="127"/>
      <c r="AI49" s="142"/>
      <c r="AL49" s="143"/>
    </row>
    <row r="50" spans="3:38" s="18" customFormat="1" ht="39.950000000000003" customHeight="1">
      <c r="C50" s="257"/>
      <c r="D50" s="385" t="s">
        <v>470</v>
      </c>
      <c r="E50" s="376">
        <v>1</v>
      </c>
      <c r="F50" s="377">
        <f t="shared" si="0"/>
        <v>0</v>
      </c>
      <c r="G50" s="377">
        <v>24</v>
      </c>
      <c r="H50" s="377">
        <f t="shared" si="4"/>
        <v>0</v>
      </c>
      <c r="I50" s="377">
        <v>67</v>
      </c>
      <c r="J50" s="377">
        <f t="shared" si="1"/>
        <v>0</v>
      </c>
      <c r="K50" s="377">
        <f t="shared" si="5"/>
        <v>35</v>
      </c>
      <c r="L50" s="377">
        <f t="shared" si="2"/>
        <v>0</v>
      </c>
      <c r="M50" s="377">
        <f t="shared" si="3"/>
        <v>57</v>
      </c>
      <c r="N50" s="377"/>
      <c r="O50" s="377"/>
      <c r="P50" s="377"/>
      <c r="Q50" s="377"/>
      <c r="R50" s="378"/>
      <c r="S50" s="378"/>
      <c r="T50" s="378"/>
      <c r="U50" s="378"/>
      <c r="V50" s="378"/>
      <c r="W50" s="378"/>
      <c r="X50" s="378"/>
      <c r="Y50" s="378"/>
      <c r="Z50" s="378"/>
      <c r="AA50" s="378"/>
      <c r="AB50" s="378"/>
      <c r="AC50" s="378"/>
      <c r="AD50" s="379"/>
      <c r="AE50" s="379"/>
      <c r="AF50" s="379"/>
      <c r="AG50" s="379"/>
      <c r="AH50" s="127"/>
      <c r="AI50" s="142"/>
      <c r="AL50" s="143"/>
    </row>
    <row r="51" spans="3:38" s="18" customFormat="1" ht="39.950000000000003" customHeight="1">
      <c r="C51" s="143"/>
      <c r="D51" s="385" t="s">
        <v>355</v>
      </c>
      <c r="E51" s="376">
        <v>3</v>
      </c>
      <c r="F51" s="377">
        <f t="shared" si="0"/>
        <v>0</v>
      </c>
      <c r="G51" s="377">
        <v>24</v>
      </c>
      <c r="H51" s="377">
        <f t="shared" si="4"/>
        <v>1</v>
      </c>
      <c r="I51" s="252">
        <v>65</v>
      </c>
      <c r="J51" s="377">
        <f t="shared" si="1"/>
        <v>1</v>
      </c>
      <c r="K51" s="377">
        <f t="shared" si="5"/>
        <v>34</v>
      </c>
      <c r="L51" s="377">
        <f t="shared" si="2"/>
        <v>0</v>
      </c>
      <c r="M51" s="377">
        <f t="shared" si="3"/>
        <v>57</v>
      </c>
      <c r="N51" s="377"/>
      <c r="O51" s="377"/>
      <c r="P51" s="377"/>
      <c r="Q51" s="377"/>
      <c r="R51" s="378"/>
      <c r="S51" s="378"/>
      <c r="T51" s="378"/>
      <c r="U51" s="378"/>
      <c r="V51" s="378"/>
      <c r="W51" s="378"/>
      <c r="X51" s="378"/>
      <c r="Y51" s="378"/>
      <c r="Z51" s="378"/>
      <c r="AA51" s="378"/>
      <c r="AB51" s="378"/>
      <c r="AC51" s="378"/>
      <c r="AD51" s="379"/>
      <c r="AE51" s="379"/>
      <c r="AF51" s="379"/>
      <c r="AG51" s="379"/>
      <c r="AL51" s="143"/>
    </row>
    <row r="52" spans="3:38" s="18" customFormat="1" ht="39.950000000000003" customHeight="1">
      <c r="C52" s="143"/>
      <c r="D52" s="385" t="s">
        <v>508</v>
      </c>
      <c r="E52" s="354">
        <v>3</v>
      </c>
      <c r="F52" s="377">
        <f t="shared" si="0"/>
        <v>0</v>
      </c>
      <c r="G52" s="252">
        <v>25</v>
      </c>
      <c r="H52" s="377">
        <f t="shared" si="4"/>
        <v>1</v>
      </c>
      <c r="I52" s="252">
        <v>64</v>
      </c>
      <c r="J52" s="377">
        <f t="shared" si="1"/>
        <v>1</v>
      </c>
      <c r="K52" s="377">
        <f t="shared" si="5"/>
        <v>34</v>
      </c>
      <c r="L52" s="377">
        <f t="shared" si="2"/>
        <v>0</v>
      </c>
      <c r="M52" s="377">
        <f t="shared" si="3"/>
        <v>57</v>
      </c>
      <c r="N52" s="377"/>
      <c r="O52" s="377"/>
      <c r="P52" s="377"/>
      <c r="Q52" s="377"/>
      <c r="R52" s="378"/>
      <c r="S52" s="378"/>
      <c r="T52" s="378"/>
      <c r="U52" s="378"/>
      <c r="V52" s="378"/>
      <c r="W52" s="378"/>
      <c r="X52" s="378"/>
      <c r="Y52" s="378"/>
      <c r="Z52" s="378"/>
      <c r="AA52" s="378"/>
      <c r="AB52" s="378"/>
      <c r="AC52" s="378"/>
      <c r="AD52" s="379"/>
      <c r="AE52" s="379"/>
      <c r="AF52" s="379"/>
      <c r="AG52" s="379"/>
      <c r="AL52" s="143"/>
    </row>
    <row r="53" spans="3:38" s="18" customFormat="1" ht="39.950000000000003" customHeight="1">
      <c r="C53" s="257"/>
      <c r="D53" s="385" t="s">
        <v>430</v>
      </c>
      <c r="E53" s="354">
        <v>1</v>
      </c>
      <c r="F53" s="377">
        <f t="shared" si="0"/>
        <v>0</v>
      </c>
      <c r="G53" s="252">
        <v>25</v>
      </c>
      <c r="H53" s="377">
        <f t="shared" si="4"/>
        <v>0</v>
      </c>
      <c r="I53" s="252">
        <v>66</v>
      </c>
      <c r="J53" s="377">
        <f t="shared" si="1"/>
        <v>0</v>
      </c>
      <c r="K53" s="377">
        <f t="shared" si="5"/>
        <v>35</v>
      </c>
      <c r="L53" s="377">
        <f t="shared" si="2"/>
        <v>0</v>
      </c>
      <c r="M53" s="377">
        <f t="shared" si="3"/>
        <v>57</v>
      </c>
      <c r="N53" s="377"/>
      <c r="O53" s="377"/>
      <c r="P53" s="377"/>
      <c r="Q53" s="377"/>
      <c r="R53" s="378"/>
      <c r="S53" s="378"/>
      <c r="T53" s="378"/>
      <c r="U53" s="378"/>
      <c r="V53" s="378"/>
      <c r="W53" s="378"/>
      <c r="X53" s="378"/>
      <c r="Y53" s="378"/>
      <c r="Z53" s="378"/>
      <c r="AA53" s="378"/>
      <c r="AB53" s="378"/>
      <c r="AC53" s="378"/>
      <c r="AD53" s="379"/>
      <c r="AE53" s="379"/>
      <c r="AF53" s="379"/>
      <c r="AG53" s="379"/>
      <c r="AL53" s="143"/>
    </row>
    <row r="54" spans="3:38" s="18" customFormat="1" ht="39.950000000000003" customHeight="1">
      <c r="C54" s="143"/>
      <c r="D54" s="385" t="s">
        <v>525</v>
      </c>
      <c r="E54" s="376">
        <v>1</v>
      </c>
      <c r="F54" s="377">
        <f t="shared" si="0"/>
        <v>0</v>
      </c>
      <c r="G54" s="377">
        <v>24</v>
      </c>
      <c r="H54" s="377">
        <f t="shared" si="4"/>
        <v>0</v>
      </c>
      <c r="I54" s="377">
        <v>67</v>
      </c>
      <c r="J54" s="377">
        <f t="shared" si="1"/>
        <v>0</v>
      </c>
      <c r="K54" s="377">
        <f t="shared" si="5"/>
        <v>35</v>
      </c>
      <c r="L54" s="377">
        <f t="shared" si="2"/>
        <v>0</v>
      </c>
      <c r="M54" s="377">
        <f t="shared" si="3"/>
        <v>57</v>
      </c>
      <c r="N54" s="377"/>
      <c r="O54" s="377"/>
      <c r="P54" s="377"/>
      <c r="Q54" s="377"/>
      <c r="R54" s="378"/>
      <c r="S54" s="378"/>
      <c r="T54" s="378"/>
      <c r="U54" s="378"/>
      <c r="V54" s="378"/>
      <c r="W54" s="378"/>
      <c r="X54" s="378"/>
      <c r="Y54" s="378"/>
      <c r="Z54" s="378"/>
      <c r="AA54" s="378"/>
      <c r="AB54" s="378"/>
      <c r="AC54" s="378"/>
      <c r="AD54" s="379"/>
      <c r="AE54" s="379"/>
      <c r="AF54" s="379"/>
      <c r="AG54" s="379"/>
      <c r="AL54" s="143"/>
    </row>
    <row r="55" spans="3:38" s="18" customFormat="1" ht="39.950000000000003" customHeight="1">
      <c r="C55" s="257"/>
      <c r="D55" s="385" t="s">
        <v>357</v>
      </c>
      <c r="E55" s="354">
        <v>1</v>
      </c>
      <c r="F55" s="377">
        <f t="shared" si="0"/>
        <v>0</v>
      </c>
      <c r="G55" s="252">
        <v>25</v>
      </c>
      <c r="H55" s="377">
        <f t="shared" si="4"/>
        <v>0</v>
      </c>
      <c r="I55" s="252">
        <v>66</v>
      </c>
      <c r="J55" s="377">
        <f t="shared" si="1"/>
        <v>0</v>
      </c>
      <c r="K55" s="377">
        <f t="shared" si="5"/>
        <v>35</v>
      </c>
      <c r="L55" s="377">
        <f t="shared" si="2"/>
        <v>0</v>
      </c>
      <c r="M55" s="377">
        <f t="shared" si="3"/>
        <v>57</v>
      </c>
      <c r="N55" s="377"/>
      <c r="O55" s="377"/>
      <c r="P55" s="377"/>
      <c r="Q55" s="377"/>
      <c r="R55" s="378"/>
      <c r="S55" s="378"/>
      <c r="T55" s="378"/>
      <c r="U55" s="378"/>
      <c r="V55" s="378"/>
      <c r="W55" s="378"/>
      <c r="X55" s="378"/>
      <c r="Y55" s="378"/>
      <c r="Z55" s="378"/>
      <c r="AA55" s="378"/>
      <c r="AB55" s="378"/>
      <c r="AC55" s="378"/>
      <c r="AD55" s="379"/>
      <c r="AE55" s="379"/>
      <c r="AF55" s="379"/>
      <c r="AG55" s="379"/>
    </row>
    <row r="56" spans="3:38" s="18" customFormat="1" ht="39.950000000000003" customHeight="1">
      <c r="C56" s="257"/>
      <c r="D56" s="385" t="s">
        <v>448</v>
      </c>
      <c r="E56" s="376">
        <v>2</v>
      </c>
      <c r="F56" s="377">
        <f t="shared" si="0"/>
        <v>0</v>
      </c>
      <c r="G56" s="252">
        <v>25</v>
      </c>
      <c r="H56" s="377">
        <f t="shared" si="4"/>
        <v>0</v>
      </c>
      <c r="I56" s="252">
        <v>65</v>
      </c>
      <c r="J56" s="377">
        <f t="shared" si="1"/>
        <v>0</v>
      </c>
      <c r="K56" s="377">
        <f t="shared" si="5"/>
        <v>35</v>
      </c>
      <c r="L56" s="377">
        <f t="shared" si="2"/>
        <v>0</v>
      </c>
      <c r="M56" s="377">
        <f t="shared" si="3"/>
        <v>57</v>
      </c>
      <c r="N56" s="377"/>
      <c r="O56" s="377"/>
      <c r="P56" s="377"/>
      <c r="Q56" s="377"/>
      <c r="R56" s="378"/>
      <c r="S56" s="378"/>
      <c r="T56" s="378"/>
      <c r="U56" s="378"/>
      <c r="V56" s="378"/>
      <c r="W56" s="378"/>
      <c r="X56" s="378"/>
      <c r="Y56" s="378"/>
      <c r="Z56" s="378"/>
      <c r="AA56" s="378"/>
      <c r="AB56" s="378"/>
      <c r="AC56" s="378"/>
      <c r="AD56" s="379"/>
      <c r="AE56" s="379"/>
      <c r="AF56" s="379"/>
      <c r="AG56" s="379"/>
    </row>
    <row r="57" spans="3:38" s="18" customFormat="1" ht="39.950000000000003" customHeight="1">
      <c r="C57" s="143"/>
      <c r="D57" s="385" t="s">
        <v>486</v>
      </c>
      <c r="E57" s="354">
        <v>1</v>
      </c>
      <c r="F57" s="377">
        <f t="shared" si="0"/>
        <v>0</v>
      </c>
      <c r="G57" s="252">
        <v>25</v>
      </c>
      <c r="H57" s="377">
        <f t="shared" si="4"/>
        <v>0</v>
      </c>
      <c r="I57" s="377">
        <v>67</v>
      </c>
      <c r="J57" s="377">
        <f t="shared" si="1"/>
        <v>0</v>
      </c>
      <c r="K57" s="377">
        <f t="shared" si="5"/>
        <v>35</v>
      </c>
      <c r="L57" s="377">
        <f t="shared" si="2"/>
        <v>0</v>
      </c>
      <c r="M57" s="377">
        <f t="shared" si="3"/>
        <v>57</v>
      </c>
      <c r="N57" s="377"/>
      <c r="O57" s="377"/>
      <c r="P57" s="377"/>
      <c r="Q57" s="377"/>
      <c r="R57" s="378"/>
      <c r="S57" s="378"/>
      <c r="T57" s="378"/>
      <c r="U57" s="378"/>
      <c r="V57" s="378"/>
      <c r="W57" s="378"/>
      <c r="X57" s="378"/>
      <c r="Y57" s="378"/>
      <c r="Z57" s="378"/>
      <c r="AA57" s="378"/>
      <c r="AB57" s="378"/>
      <c r="AC57" s="378"/>
      <c r="AD57" s="379"/>
      <c r="AE57" s="379"/>
      <c r="AF57" s="379"/>
      <c r="AG57" s="379"/>
    </row>
    <row r="58" spans="3:38" s="18" customFormat="1" ht="39.950000000000003" customHeight="1">
      <c r="C58" s="257"/>
      <c r="D58" s="385" t="s">
        <v>504</v>
      </c>
      <c r="E58" s="376">
        <v>1</v>
      </c>
      <c r="F58" s="377">
        <f t="shared" si="0"/>
        <v>0</v>
      </c>
      <c r="G58" s="377">
        <v>24</v>
      </c>
      <c r="H58" s="377">
        <f t="shared" si="4"/>
        <v>0</v>
      </c>
      <c r="I58" s="377">
        <v>67</v>
      </c>
      <c r="J58" s="377">
        <f t="shared" si="1"/>
        <v>0</v>
      </c>
      <c r="K58" s="377">
        <f t="shared" si="5"/>
        <v>35</v>
      </c>
      <c r="L58" s="377">
        <f t="shared" si="2"/>
        <v>0</v>
      </c>
      <c r="M58" s="377">
        <f t="shared" si="3"/>
        <v>57</v>
      </c>
      <c r="N58" s="377"/>
      <c r="O58" s="377"/>
      <c r="P58" s="377"/>
      <c r="Q58" s="377"/>
      <c r="R58" s="378"/>
      <c r="S58" s="378"/>
      <c r="T58" s="378"/>
      <c r="U58" s="378"/>
      <c r="V58" s="378"/>
      <c r="W58" s="378"/>
      <c r="X58" s="378"/>
      <c r="Y58" s="378"/>
      <c r="Z58" s="378"/>
      <c r="AA58" s="378"/>
      <c r="AB58" s="378"/>
      <c r="AC58" s="378"/>
      <c r="AD58" s="379"/>
      <c r="AE58" s="379"/>
      <c r="AF58" s="379"/>
      <c r="AG58" s="379"/>
    </row>
    <row r="59" spans="3:38" s="18" customFormat="1" ht="39.950000000000003" customHeight="1">
      <c r="C59" s="257"/>
      <c r="D59" s="385" t="s">
        <v>482</v>
      </c>
      <c r="E59" s="354">
        <v>1</v>
      </c>
      <c r="F59" s="377">
        <f t="shared" si="0"/>
        <v>0</v>
      </c>
      <c r="G59" s="252">
        <v>25</v>
      </c>
      <c r="H59" s="377">
        <f t="shared" si="4"/>
        <v>1</v>
      </c>
      <c r="I59" s="252">
        <v>66</v>
      </c>
      <c r="J59" s="377">
        <f t="shared" si="1"/>
        <v>1</v>
      </c>
      <c r="K59" s="377">
        <f t="shared" si="5"/>
        <v>34</v>
      </c>
      <c r="L59" s="377">
        <f t="shared" si="2"/>
        <v>0</v>
      </c>
      <c r="M59" s="377">
        <f t="shared" si="3"/>
        <v>57</v>
      </c>
      <c r="N59" s="377"/>
      <c r="O59" s="377"/>
      <c r="P59" s="377"/>
      <c r="Q59" s="377"/>
      <c r="R59" s="378"/>
      <c r="S59" s="378"/>
      <c r="T59" s="378"/>
      <c r="U59" s="378"/>
      <c r="V59" s="378"/>
      <c r="W59" s="378"/>
      <c r="X59" s="378"/>
      <c r="Y59" s="378"/>
      <c r="Z59" s="378"/>
      <c r="AA59" s="378"/>
      <c r="AB59" s="378"/>
      <c r="AC59" s="378"/>
      <c r="AD59" s="379"/>
      <c r="AE59" s="379"/>
      <c r="AF59" s="379"/>
      <c r="AG59" s="379"/>
    </row>
    <row r="60" spans="3:38" s="18" customFormat="1" ht="39.950000000000003" customHeight="1">
      <c r="C60" s="143"/>
      <c r="D60" s="385" t="s">
        <v>487</v>
      </c>
      <c r="E60" s="354">
        <v>1</v>
      </c>
      <c r="F60" s="377">
        <f t="shared" si="0"/>
        <v>0</v>
      </c>
      <c r="G60" s="252">
        <v>25</v>
      </c>
      <c r="H60" s="377">
        <f t="shared" si="4"/>
        <v>0</v>
      </c>
      <c r="I60" s="252">
        <v>66</v>
      </c>
      <c r="J60" s="377">
        <f t="shared" si="1"/>
        <v>0</v>
      </c>
      <c r="K60" s="377">
        <f t="shared" si="5"/>
        <v>35</v>
      </c>
      <c r="L60" s="377">
        <f t="shared" si="2"/>
        <v>0</v>
      </c>
      <c r="M60" s="377">
        <f t="shared" si="3"/>
        <v>57</v>
      </c>
      <c r="N60" s="377"/>
      <c r="O60" s="377"/>
      <c r="P60" s="377"/>
      <c r="Q60" s="377"/>
      <c r="R60" s="378"/>
      <c r="S60" s="378"/>
      <c r="T60" s="378"/>
      <c r="U60" s="378"/>
      <c r="V60" s="378"/>
      <c r="W60" s="378"/>
      <c r="X60" s="378"/>
      <c r="Y60" s="378"/>
      <c r="Z60" s="378"/>
      <c r="AA60" s="378"/>
      <c r="AB60" s="378"/>
      <c r="AC60" s="378"/>
      <c r="AD60" s="379"/>
      <c r="AE60" s="379"/>
      <c r="AF60" s="379"/>
      <c r="AG60" s="379"/>
    </row>
    <row r="61" spans="3:38" s="18" customFormat="1" ht="39.950000000000003" customHeight="1">
      <c r="C61" s="143"/>
      <c r="D61" s="385" t="s">
        <v>519</v>
      </c>
      <c r="E61" s="376">
        <v>2</v>
      </c>
      <c r="F61" s="377">
        <f t="shared" si="0"/>
        <v>0</v>
      </c>
      <c r="G61" s="252">
        <v>25</v>
      </c>
      <c r="H61" s="377">
        <f t="shared" si="4"/>
        <v>1</v>
      </c>
      <c r="I61" s="252">
        <v>65</v>
      </c>
      <c r="J61" s="377">
        <f t="shared" si="1"/>
        <v>1</v>
      </c>
      <c r="K61" s="377">
        <f t="shared" si="5"/>
        <v>34</v>
      </c>
      <c r="L61" s="377">
        <f t="shared" si="2"/>
        <v>0</v>
      </c>
      <c r="M61" s="377">
        <f t="shared" si="3"/>
        <v>57</v>
      </c>
      <c r="N61" s="377"/>
      <c r="O61" s="377"/>
      <c r="P61" s="377"/>
      <c r="Q61" s="377"/>
      <c r="R61" s="378"/>
      <c r="S61" s="378"/>
      <c r="T61" s="378"/>
      <c r="U61" s="378"/>
      <c r="V61" s="378"/>
      <c r="W61" s="378"/>
      <c r="X61" s="378"/>
      <c r="Y61" s="378"/>
      <c r="Z61" s="378"/>
      <c r="AA61" s="378"/>
      <c r="AB61" s="378"/>
      <c r="AC61" s="378"/>
      <c r="AD61" s="379"/>
      <c r="AE61" s="379"/>
      <c r="AF61" s="379"/>
      <c r="AG61" s="379"/>
    </row>
    <row r="62" spans="3:38" s="18" customFormat="1" ht="39.950000000000003" customHeight="1">
      <c r="C62" s="257"/>
      <c r="D62" s="385" t="s">
        <v>502</v>
      </c>
      <c r="E62" s="376">
        <v>2</v>
      </c>
      <c r="F62" s="377">
        <f t="shared" si="0"/>
        <v>0</v>
      </c>
      <c r="G62" s="377">
        <v>24</v>
      </c>
      <c r="H62" s="377">
        <f t="shared" si="4"/>
        <v>0</v>
      </c>
      <c r="I62" s="252">
        <v>66</v>
      </c>
      <c r="J62" s="377">
        <f t="shared" si="1"/>
        <v>0</v>
      </c>
      <c r="K62" s="377">
        <f t="shared" si="5"/>
        <v>35</v>
      </c>
      <c r="L62" s="377">
        <f t="shared" si="2"/>
        <v>0</v>
      </c>
      <c r="M62" s="377">
        <f t="shared" si="3"/>
        <v>57</v>
      </c>
      <c r="N62" s="377"/>
      <c r="O62" s="377"/>
      <c r="P62" s="377"/>
      <c r="Q62" s="377"/>
      <c r="R62" s="378"/>
      <c r="S62" s="378"/>
      <c r="T62" s="378"/>
      <c r="U62" s="378"/>
      <c r="V62" s="378"/>
      <c r="W62" s="378"/>
      <c r="X62" s="378"/>
      <c r="Y62" s="378"/>
      <c r="Z62" s="378"/>
      <c r="AA62" s="378"/>
      <c r="AB62" s="378"/>
      <c r="AC62" s="378"/>
      <c r="AD62" s="379"/>
      <c r="AE62" s="379"/>
      <c r="AF62" s="379"/>
      <c r="AG62" s="379"/>
    </row>
    <row r="63" spans="3:38" s="18" customFormat="1" ht="39.950000000000003" customHeight="1">
      <c r="C63" s="257"/>
      <c r="D63" s="385" t="s">
        <v>517</v>
      </c>
      <c r="E63" s="354">
        <v>1</v>
      </c>
      <c r="F63" s="377">
        <f t="shared" si="0"/>
        <v>0</v>
      </c>
      <c r="G63" s="252">
        <v>25</v>
      </c>
      <c r="H63" s="377">
        <f t="shared" si="4"/>
        <v>1</v>
      </c>
      <c r="I63" s="252">
        <v>66</v>
      </c>
      <c r="J63" s="377">
        <f t="shared" si="1"/>
        <v>1</v>
      </c>
      <c r="K63" s="377">
        <f t="shared" si="5"/>
        <v>34</v>
      </c>
      <c r="L63" s="377">
        <f t="shared" si="2"/>
        <v>0</v>
      </c>
      <c r="M63" s="377">
        <f t="shared" si="3"/>
        <v>57</v>
      </c>
      <c r="N63" s="377"/>
      <c r="O63" s="377"/>
      <c r="P63" s="377"/>
      <c r="Q63" s="377"/>
      <c r="R63" s="378"/>
      <c r="S63" s="378"/>
      <c r="T63" s="378"/>
      <c r="U63" s="378"/>
      <c r="V63" s="378"/>
      <c r="W63" s="378"/>
      <c r="X63" s="378"/>
      <c r="Y63" s="378"/>
      <c r="Z63" s="378"/>
      <c r="AA63" s="378"/>
      <c r="AB63" s="378"/>
      <c r="AC63" s="378"/>
      <c r="AD63" s="379"/>
      <c r="AE63" s="379"/>
      <c r="AF63" s="379"/>
      <c r="AG63" s="379"/>
    </row>
    <row r="64" spans="3:38" s="18" customFormat="1" ht="39.950000000000003" customHeight="1">
      <c r="C64" s="257"/>
      <c r="D64" s="385" t="s">
        <v>377</v>
      </c>
      <c r="E64" s="376">
        <v>1</v>
      </c>
      <c r="F64" s="377">
        <f t="shared" si="0"/>
        <v>0</v>
      </c>
      <c r="G64" s="377">
        <v>24</v>
      </c>
      <c r="H64" s="377">
        <f t="shared" si="4"/>
        <v>0</v>
      </c>
      <c r="I64" s="377">
        <v>67</v>
      </c>
      <c r="J64" s="377">
        <f t="shared" si="1"/>
        <v>0</v>
      </c>
      <c r="K64" s="377">
        <f t="shared" si="5"/>
        <v>35</v>
      </c>
      <c r="L64" s="377">
        <f t="shared" si="2"/>
        <v>0</v>
      </c>
      <c r="M64" s="377">
        <f t="shared" si="3"/>
        <v>57</v>
      </c>
      <c r="N64" s="377"/>
      <c r="O64" s="377"/>
      <c r="P64" s="377"/>
      <c r="Q64" s="377"/>
      <c r="R64" s="378"/>
      <c r="S64" s="378"/>
      <c r="T64" s="378"/>
      <c r="U64" s="378"/>
      <c r="V64" s="378"/>
      <c r="W64" s="378"/>
      <c r="X64" s="378"/>
      <c r="Y64" s="378"/>
      <c r="Z64" s="378"/>
      <c r="AA64" s="378"/>
      <c r="AB64" s="378"/>
      <c r="AC64" s="378"/>
      <c r="AD64" s="379"/>
      <c r="AE64" s="379"/>
      <c r="AF64" s="379"/>
      <c r="AG64" s="379"/>
    </row>
    <row r="65" spans="3:33" s="18" customFormat="1" ht="39.950000000000003" customHeight="1">
      <c r="C65" s="143"/>
      <c r="D65" s="385" t="s">
        <v>375</v>
      </c>
      <c r="E65" s="376">
        <v>2</v>
      </c>
      <c r="F65" s="377">
        <f t="shared" si="0"/>
        <v>1</v>
      </c>
      <c r="G65" s="377">
        <v>24</v>
      </c>
      <c r="H65" s="377">
        <f t="shared" si="4"/>
        <v>1</v>
      </c>
      <c r="I65" s="377">
        <v>67</v>
      </c>
      <c r="J65" s="377">
        <f t="shared" si="1"/>
        <v>1</v>
      </c>
      <c r="K65" s="377">
        <f t="shared" si="5"/>
        <v>34</v>
      </c>
      <c r="L65" s="377">
        <f t="shared" si="2"/>
        <v>1</v>
      </c>
      <c r="M65" s="377">
        <f t="shared" si="3"/>
        <v>56</v>
      </c>
      <c r="N65" s="377"/>
      <c r="O65" s="377"/>
      <c r="P65" s="377"/>
      <c r="Q65" s="377"/>
      <c r="R65" s="378"/>
      <c r="S65" s="378"/>
      <c r="T65" s="378"/>
      <c r="U65" s="378"/>
      <c r="V65" s="378"/>
      <c r="W65" s="378"/>
      <c r="X65" s="378"/>
      <c r="Y65" s="378"/>
      <c r="Z65" s="378"/>
      <c r="AA65" s="378"/>
      <c r="AB65" s="378"/>
      <c r="AC65" s="378"/>
      <c r="AD65" s="379"/>
      <c r="AE65" s="379"/>
      <c r="AF65" s="379"/>
      <c r="AG65" s="379"/>
    </row>
    <row r="66" spans="3:33" s="18" customFormat="1" ht="39.950000000000003" customHeight="1">
      <c r="C66" s="143"/>
      <c r="D66" s="385" t="s">
        <v>526</v>
      </c>
      <c r="E66" s="354">
        <v>1</v>
      </c>
      <c r="F66" s="377">
        <f t="shared" si="0"/>
        <v>0</v>
      </c>
      <c r="G66" s="252">
        <v>25</v>
      </c>
      <c r="H66" s="377">
        <f t="shared" si="4"/>
        <v>0</v>
      </c>
      <c r="I66" s="252">
        <v>66</v>
      </c>
      <c r="J66" s="377">
        <f t="shared" si="1"/>
        <v>0</v>
      </c>
      <c r="K66" s="377">
        <f t="shared" si="5"/>
        <v>35</v>
      </c>
      <c r="L66" s="377">
        <f t="shared" si="2"/>
        <v>0</v>
      </c>
      <c r="M66" s="377">
        <f t="shared" si="3"/>
        <v>57</v>
      </c>
      <c r="N66" s="377"/>
      <c r="O66" s="377"/>
      <c r="P66" s="377"/>
      <c r="Q66" s="377"/>
      <c r="R66" s="378"/>
      <c r="S66" s="378"/>
      <c r="T66" s="378"/>
      <c r="U66" s="378"/>
      <c r="V66" s="378"/>
      <c r="W66" s="378"/>
      <c r="X66" s="378"/>
      <c r="Y66" s="378"/>
      <c r="Z66" s="378"/>
      <c r="AA66" s="378"/>
      <c r="AB66" s="378"/>
      <c r="AC66" s="378"/>
      <c r="AD66" s="379"/>
      <c r="AE66" s="379"/>
      <c r="AF66" s="379"/>
      <c r="AG66" s="379"/>
    </row>
    <row r="67" spans="3:33" s="18" customFormat="1" ht="39.950000000000003" customHeight="1">
      <c r="C67" s="257"/>
      <c r="D67" s="385" t="s">
        <v>485</v>
      </c>
      <c r="E67" s="376">
        <v>1</v>
      </c>
      <c r="F67" s="377">
        <f t="shared" si="0"/>
        <v>0</v>
      </c>
      <c r="G67" s="252">
        <v>25</v>
      </c>
      <c r="H67" s="377">
        <f t="shared" si="4"/>
        <v>1</v>
      </c>
      <c r="I67" s="252">
        <v>66</v>
      </c>
      <c r="J67" s="377">
        <f t="shared" si="1"/>
        <v>1</v>
      </c>
      <c r="K67" s="377">
        <f t="shared" si="5"/>
        <v>34</v>
      </c>
      <c r="L67" s="377">
        <f t="shared" si="2"/>
        <v>0</v>
      </c>
      <c r="M67" s="377">
        <f t="shared" si="3"/>
        <v>57</v>
      </c>
      <c r="N67" s="377"/>
      <c r="O67" s="377"/>
      <c r="P67" s="377"/>
      <c r="Q67" s="377"/>
      <c r="R67" s="378"/>
      <c r="S67" s="378"/>
      <c r="T67" s="378"/>
      <c r="U67" s="378"/>
      <c r="V67" s="378"/>
      <c r="W67" s="378"/>
      <c r="X67" s="378"/>
      <c r="Y67" s="378"/>
      <c r="Z67" s="378"/>
      <c r="AA67" s="378"/>
      <c r="AB67" s="378"/>
      <c r="AC67" s="378"/>
      <c r="AD67" s="379"/>
      <c r="AE67" s="379"/>
      <c r="AF67" s="379"/>
      <c r="AG67" s="379"/>
    </row>
    <row r="68" spans="3:33" s="18" customFormat="1" ht="39.950000000000003" customHeight="1">
      <c r="C68" s="143"/>
      <c r="D68" s="385" t="s">
        <v>379</v>
      </c>
      <c r="E68" s="376">
        <v>1</v>
      </c>
      <c r="F68" s="377">
        <f t="shared" si="0"/>
        <v>1</v>
      </c>
      <c r="G68" s="252">
        <v>25</v>
      </c>
      <c r="H68" s="377">
        <f t="shared" si="4"/>
        <v>0</v>
      </c>
      <c r="I68" s="377">
        <v>67</v>
      </c>
      <c r="J68" s="377">
        <f t="shared" si="1"/>
        <v>0</v>
      </c>
      <c r="K68" s="377">
        <f t="shared" si="5"/>
        <v>35</v>
      </c>
      <c r="L68" s="377">
        <f t="shared" si="2"/>
        <v>1</v>
      </c>
      <c r="M68" s="377">
        <f t="shared" si="3"/>
        <v>56</v>
      </c>
      <c r="N68" s="377"/>
      <c r="O68" s="377"/>
      <c r="P68" s="377"/>
      <c r="Q68" s="377"/>
      <c r="R68" s="378"/>
      <c r="S68" s="378"/>
      <c r="T68" s="378"/>
      <c r="U68" s="378"/>
      <c r="V68" s="378"/>
      <c r="W68" s="378"/>
      <c r="X68" s="378"/>
      <c r="Y68" s="378"/>
      <c r="Z68" s="378"/>
      <c r="AA68" s="378"/>
      <c r="AB68" s="378"/>
      <c r="AC68" s="378"/>
      <c r="AD68" s="379"/>
      <c r="AE68" s="379"/>
      <c r="AF68" s="379"/>
      <c r="AG68" s="379"/>
    </row>
    <row r="69" spans="3:33" s="18" customFormat="1" ht="39.950000000000003" customHeight="1">
      <c r="C69" s="257"/>
      <c r="D69" s="385" t="s">
        <v>453</v>
      </c>
      <c r="E69" s="354">
        <v>1</v>
      </c>
      <c r="F69" s="377">
        <f t="shared" si="0"/>
        <v>1</v>
      </c>
      <c r="G69" s="252">
        <v>25</v>
      </c>
      <c r="H69" s="377">
        <f t="shared" si="4"/>
        <v>0</v>
      </c>
      <c r="I69" s="377">
        <v>67</v>
      </c>
      <c r="J69" s="377">
        <f t="shared" si="1"/>
        <v>0</v>
      </c>
      <c r="K69" s="377">
        <f t="shared" si="5"/>
        <v>35</v>
      </c>
      <c r="L69" s="377">
        <f t="shared" si="2"/>
        <v>1</v>
      </c>
      <c r="M69" s="377">
        <f t="shared" si="3"/>
        <v>56</v>
      </c>
      <c r="N69" s="377"/>
      <c r="O69" s="377"/>
      <c r="P69" s="377"/>
      <c r="Q69" s="377"/>
      <c r="R69" s="378"/>
      <c r="S69" s="378"/>
      <c r="T69" s="378"/>
      <c r="U69" s="378"/>
      <c r="V69" s="378"/>
      <c r="W69" s="378"/>
      <c r="X69" s="378"/>
      <c r="Y69" s="378"/>
      <c r="Z69" s="378"/>
      <c r="AA69" s="378"/>
      <c r="AB69" s="378"/>
      <c r="AC69" s="378"/>
      <c r="AD69" s="379"/>
      <c r="AE69" s="379"/>
      <c r="AF69" s="379"/>
      <c r="AG69" s="379"/>
    </row>
    <row r="70" spans="3:33" s="18" customFormat="1" ht="39.950000000000003" customHeight="1">
      <c r="C70" s="143"/>
      <c r="D70" s="385" t="s">
        <v>513</v>
      </c>
      <c r="E70" s="354">
        <v>1</v>
      </c>
      <c r="F70" s="377">
        <f t="shared" si="0"/>
        <v>0</v>
      </c>
      <c r="G70" s="252">
        <v>25</v>
      </c>
      <c r="H70" s="377">
        <f t="shared" si="4"/>
        <v>0</v>
      </c>
      <c r="I70" s="377">
        <v>67</v>
      </c>
      <c r="J70" s="377">
        <f t="shared" si="1"/>
        <v>0</v>
      </c>
      <c r="K70" s="377">
        <f t="shared" si="5"/>
        <v>35</v>
      </c>
      <c r="L70" s="377">
        <f t="shared" si="2"/>
        <v>0</v>
      </c>
      <c r="M70" s="377">
        <f t="shared" si="3"/>
        <v>57</v>
      </c>
      <c r="N70" s="377"/>
      <c r="O70" s="377"/>
      <c r="P70" s="377"/>
      <c r="Q70" s="377"/>
      <c r="R70" s="378"/>
      <c r="S70" s="378"/>
      <c r="T70" s="378"/>
      <c r="U70" s="378"/>
      <c r="V70" s="378"/>
      <c r="W70" s="378"/>
      <c r="X70" s="378"/>
      <c r="Y70" s="378"/>
      <c r="Z70" s="378"/>
      <c r="AA70" s="378"/>
      <c r="AB70" s="378"/>
      <c r="AC70" s="378"/>
      <c r="AD70" s="379"/>
      <c r="AE70" s="379"/>
      <c r="AF70" s="379"/>
      <c r="AG70" s="379"/>
    </row>
    <row r="71" spans="3:33" s="18" customFormat="1" ht="39.950000000000003" customHeight="1">
      <c r="C71" s="257"/>
      <c r="D71" s="385" t="s">
        <v>472</v>
      </c>
      <c r="E71" s="376">
        <v>2</v>
      </c>
      <c r="F71" s="377">
        <f t="shared" si="0"/>
        <v>1</v>
      </c>
      <c r="G71" s="377">
        <v>24</v>
      </c>
      <c r="H71" s="377">
        <f t="shared" si="4"/>
        <v>0</v>
      </c>
      <c r="I71" s="252">
        <v>66</v>
      </c>
      <c r="J71" s="377">
        <f t="shared" si="1"/>
        <v>0</v>
      </c>
      <c r="K71" s="377">
        <f t="shared" si="5"/>
        <v>35</v>
      </c>
      <c r="L71" s="377">
        <f t="shared" si="2"/>
        <v>1</v>
      </c>
      <c r="M71" s="377">
        <f t="shared" si="3"/>
        <v>56</v>
      </c>
      <c r="N71" s="377"/>
      <c r="O71" s="377"/>
      <c r="P71" s="377"/>
      <c r="Q71" s="377"/>
      <c r="R71" s="378"/>
      <c r="S71" s="378"/>
      <c r="T71" s="378"/>
      <c r="U71" s="378"/>
      <c r="V71" s="378"/>
      <c r="W71" s="378"/>
      <c r="X71" s="378"/>
      <c r="Y71" s="378"/>
      <c r="Z71" s="378"/>
      <c r="AA71" s="378"/>
      <c r="AB71" s="378"/>
      <c r="AC71" s="378"/>
      <c r="AD71" s="379"/>
      <c r="AE71" s="379"/>
      <c r="AF71" s="379"/>
      <c r="AG71" s="379"/>
    </row>
    <row r="72" spans="3:33" s="18" customFormat="1" ht="39.950000000000003" customHeight="1">
      <c r="C72" s="143"/>
      <c r="D72" s="385" t="s">
        <v>463</v>
      </c>
      <c r="E72" s="354">
        <v>1</v>
      </c>
      <c r="F72" s="377">
        <f t="shared" si="0"/>
        <v>1</v>
      </c>
      <c r="G72" s="252">
        <v>25</v>
      </c>
      <c r="H72" s="377">
        <f t="shared" si="4"/>
        <v>0</v>
      </c>
      <c r="I72" s="377">
        <v>67</v>
      </c>
      <c r="J72" s="377">
        <f t="shared" si="1"/>
        <v>0</v>
      </c>
      <c r="K72" s="377">
        <f t="shared" si="5"/>
        <v>35</v>
      </c>
      <c r="L72" s="377">
        <f t="shared" si="2"/>
        <v>1</v>
      </c>
      <c r="M72" s="377">
        <f t="shared" si="3"/>
        <v>56</v>
      </c>
      <c r="N72" s="377"/>
      <c r="O72" s="377"/>
      <c r="P72" s="377"/>
      <c r="Q72" s="377"/>
      <c r="R72" s="378"/>
      <c r="S72" s="378"/>
      <c r="T72" s="378"/>
      <c r="U72" s="378"/>
      <c r="V72" s="378"/>
      <c r="W72" s="378"/>
      <c r="X72" s="378"/>
      <c r="Y72" s="378"/>
      <c r="Z72" s="378"/>
      <c r="AA72" s="378"/>
      <c r="AB72" s="378"/>
      <c r="AC72" s="378"/>
      <c r="AD72" s="379"/>
      <c r="AE72" s="379"/>
      <c r="AF72" s="379"/>
      <c r="AG72" s="379"/>
    </row>
    <row r="73" spans="3:33" s="18" customFormat="1" ht="39.950000000000003" customHeight="1">
      <c r="C73" s="257"/>
      <c r="D73" s="385" t="s">
        <v>441</v>
      </c>
      <c r="E73" s="376">
        <v>2</v>
      </c>
      <c r="F73" s="377">
        <f t="shared" si="0"/>
        <v>1</v>
      </c>
      <c r="G73" s="252">
        <v>25</v>
      </c>
      <c r="H73" s="377">
        <f t="shared" si="4"/>
        <v>0</v>
      </c>
      <c r="I73" s="252">
        <v>65</v>
      </c>
      <c r="J73" s="377">
        <f t="shared" si="1"/>
        <v>0</v>
      </c>
      <c r="K73" s="377">
        <f t="shared" si="5"/>
        <v>35</v>
      </c>
      <c r="L73" s="377">
        <f t="shared" si="2"/>
        <v>1</v>
      </c>
      <c r="M73" s="377">
        <f t="shared" si="3"/>
        <v>56</v>
      </c>
      <c r="N73" s="377"/>
      <c r="O73" s="377"/>
      <c r="P73" s="377"/>
      <c r="Q73" s="377"/>
      <c r="R73" s="378"/>
      <c r="S73" s="378"/>
      <c r="T73" s="378"/>
      <c r="U73" s="378"/>
      <c r="V73" s="378"/>
      <c r="W73" s="378"/>
      <c r="X73" s="378"/>
      <c r="Y73" s="378"/>
      <c r="Z73" s="378"/>
      <c r="AA73" s="378"/>
      <c r="AB73" s="378"/>
      <c r="AC73" s="378"/>
      <c r="AD73" s="379"/>
      <c r="AE73" s="379"/>
      <c r="AF73" s="379"/>
      <c r="AG73" s="379"/>
    </row>
    <row r="74" spans="3:33" s="18" customFormat="1" ht="39.950000000000003" customHeight="1">
      <c r="C74" s="257"/>
      <c r="D74" s="385" t="s">
        <v>516</v>
      </c>
      <c r="E74" s="354">
        <v>1</v>
      </c>
      <c r="F74" s="377">
        <f t="shared" si="0"/>
        <v>0</v>
      </c>
      <c r="G74" s="252">
        <v>25</v>
      </c>
      <c r="H74" s="377">
        <f t="shared" si="4"/>
        <v>0</v>
      </c>
      <c r="I74" s="252">
        <v>66</v>
      </c>
      <c r="J74" s="377">
        <f t="shared" si="1"/>
        <v>0</v>
      </c>
      <c r="K74" s="377">
        <f t="shared" si="5"/>
        <v>35</v>
      </c>
      <c r="L74" s="377">
        <f t="shared" si="2"/>
        <v>0</v>
      </c>
      <c r="M74" s="377">
        <f t="shared" si="3"/>
        <v>57</v>
      </c>
      <c r="N74" s="377"/>
      <c r="O74" s="377"/>
      <c r="P74" s="377"/>
      <c r="Q74" s="377"/>
      <c r="R74" s="378"/>
      <c r="S74" s="378"/>
      <c r="T74" s="378"/>
      <c r="U74" s="378"/>
      <c r="V74" s="378"/>
      <c r="W74" s="378"/>
      <c r="X74" s="378"/>
      <c r="Y74" s="378"/>
      <c r="Z74" s="378"/>
      <c r="AA74" s="378"/>
      <c r="AB74" s="378"/>
      <c r="AC74" s="378"/>
      <c r="AD74" s="379"/>
      <c r="AE74" s="379"/>
      <c r="AF74" s="379"/>
      <c r="AG74" s="379"/>
    </row>
    <row r="75" spans="3:33" s="18" customFormat="1" ht="39.950000000000003" customHeight="1">
      <c r="C75" s="143"/>
      <c r="D75" s="385" t="s">
        <v>442</v>
      </c>
      <c r="E75" s="354">
        <v>2</v>
      </c>
      <c r="F75" s="377">
        <f t="shared" si="0"/>
        <v>0</v>
      </c>
      <c r="G75" s="252">
        <v>25</v>
      </c>
      <c r="H75" s="377">
        <f t="shared" si="4"/>
        <v>0</v>
      </c>
      <c r="I75" s="252">
        <v>65</v>
      </c>
      <c r="J75" s="377">
        <f t="shared" si="1"/>
        <v>0</v>
      </c>
      <c r="K75" s="377">
        <f t="shared" si="5"/>
        <v>35</v>
      </c>
      <c r="L75" s="377">
        <f t="shared" si="2"/>
        <v>0</v>
      </c>
      <c r="M75" s="377">
        <f t="shared" si="3"/>
        <v>57</v>
      </c>
      <c r="N75" s="377"/>
      <c r="O75" s="377"/>
      <c r="P75" s="377"/>
      <c r="Q75" s="377"/>
      <c r="R75" s="378"/>
      <c r="S75" s="378"/>
      <c r="T75" s="378"/>
      <c r="U75" s="378"/>
      <c r="V75" s="378"/>
      <c r="W75" s="378"/>
      <c r="X75" s="378"/>
      <c r="Y75" s="378"/>
      <c r="Z75" s="378"/>
      <c r="AA75" s="378"/>
      <c r="AB75" s="378"/>
      <c r="AC75" s="378"/>
      <c r="AD75" s="379"/>
      <c r="AE75" s="379"/>
      <c r="AF75" s="379"/>
      <c r="AG75" s="379"/>
    </row>
    <row r="76" spans="3:33" s="18" customFormat="1" ht="39.950000000000003" customHeight="1">
      <c r="C76" s="257"/>
      <c r="D76" s="385" t="s">
        <v>509</v>
      </c>
      <c r="E76" s="376">
        <v>2</v>
      </c>
      <c r="F76" s="377">
        <f t="shared" si="0"/>
        <v>0</v>
      </c>
      <c r="G76" s="377">
        <v>24</v>
      </c>
      <c r="H76" s="377">
        <f t="shared" si="4"/>
        <v>1</v>
      </c>
      <c r="I76" s="252">
        <v>66</v>
      </c>
      <c r="J76" s="377">
        <f t="shared" si="1"/>
        <v>1</v>
      </c>
      <c r="K76" s="377">
        <f t="shared" si="5"/>
        <v>34</v>
      </c>
      <c r="L76" s="377">
        <f t="shared" si="2"/>
        <v>0</v>
      </c>
      <c r="M76" s="377">
        <f t="shared" si="3"/>
        <v>57</v>
      </c>
      <c r="N76" s="377"/>
      <c r="O76" s="377"/>
      <c r="P76" s="377"/>
      <c r="Q76" s="377"/>
      <c r="R76" s="378"/>
      <c r="S76" s="378"/>
      <c r="T76" s="378"/>
      <c r="U76" s="378"/>
      <c r="V76" s="378"/>
      <c r="W76" s="378"/>
      <c r="X76" s="378"/>
      <c r="Y76" s="378"/>
      <c r="Z76" s="378"/>
      <c r="AA76" s="378"/>
      <c r="AB76" s="378"/>
      <c r="AC76" s="378"/>
      <c r="AD76" s="379"/>
      <c r="AE76" s="379"/>
      <c r="AF76" s="379"/>
      <c r="AG76" s="379"/>
    </row>
    <row r="77" spans="3:33" s="18" customFormat="1" ht="39.950000000000003" customHeight="1">
      <c r="C77" s="143"/>
      <c r="D77" s="385" t="s">
        <v>501</v>
      </c>
      <c r="E77" s="376">
        <v>1</v>
      </c>
      <c r="F77" s="377">
        <f t="shared" si="0"/>
        <v>0</v>
      </c>
      <c r="G77" s="377">
        <v>24</v>
      </c>
      <c r="H77" s="377">
        <f t="shared" si="4"/>
        <v>1</v>
      </c>
      <c r="I77" s="377">
        <v>67</v>
      </c>
      <c r="J77" s="377">
        <f t="shared" si="1"/>
        <v>1</v>
      </c>
      <c r="K77" s="377">
        <f t="shared" si="5"/>
        <v>34</v>
      </c>
      <c r="L77" s="377">
        <f t="shared" si="2"/>
        <v>0</v>
      </c>
      <c r="M77" s="377">
        <f t="shared" si="3"/>
        <v>57</v>
      </c>
      <c r="N77" s="377"/>
      <c r="O77" s="377"/>
      <c r="P77" s="377"/>
      <c r="Q77" s="377"/>
      <c r="R77" s="378"/>
      <c r="S77" s="378"/>
      <c r="T77" s="378"/>
      <c r="U77" s="378"/>
      <c r="V77" s="378"/>
      <c r="W77" s="378"/>
      <c r="X77" s="378"/>
      <c r="Y77" s="378"/>
      <c r="Z77" s="378"/>
      <c r="AA77" s="378"/>
      <c r="AB77" s="378"/>
      <c r="AC77" s="378"/>
      <c r="AD77" s="379"/>
      <c r="AE77" s="379"/>
      <c r="AF77" s="379"/>
      <c r="AG77" s="379"/>
    </row>
    <row r="78" spans="3:33" s="18" customFormat="1" ht="39.950000000000003" customHeight="1">
      <c r="C78" s="257"/>
      <c r="D78" s="385" t="s">
        <v>436</v>
      </c>
      <c r="E78" s="354">
        <v>2</v>
      </c>
      <c r="F78" s="377">
        <f t="shared" si="0"/>
        <v>1</v>
      </c>
      <c r="G78" s="252">
        <v>25</v>
      </c>
      <c r="H78" s="377">
        <f t="shared" si="4"/>
        <v>0</v>
      </c>
      <c r="I78" s="252">
        <v>65</v>
      </c>
      <c r="J78" s="377">
        <f t="shared" si="1"/>
        <v>0</v>
      </c>
      <c r="K78" s="377">
        <f t="shared" si="5"/>
        <v>35</v>
      </c>
      <c r="L78" s="377">
        <f t="shared" si="2"/>
        <v>1</v>
      </c>
      <c r="M78" s="377">
        <f t="shared" si="3"/>
        <v>56</v>
      </c>
      <c r="N78" s="377"/>
      <c r="O78" s="377"/>
      <c r="P78" s="377"/>
      <c r="Q78" s="377"/>
      <c r="R78" s="378"/>
      <c r="S78" s="378"/>
      <c r="T78" s="378"/>
      <c r="U78" s="378"/>
      <c r="V78" s="378"/>
      <c r="W78" s="378"/>
      <c r="X78" s="378"/>
      <c r="Y78" s="378"/>
      <c r="Z78" s="378"/>
      <c r="AA78" s="378"/>
      <c r="AB78" s="378"/>
      <c r="AC78" s="378"/>
      <c r="AD78" s="379"/>
      <c r="AE78" s="379"/>
      <c r="AF78" s="379"/>
      <c r="AG78" s="379"/>
    </row>
    <row r="79" spans="3:33" s="18" customFormat="1" ht="39.950000000000003" customHeight="1">
      <c r="C79" s="143"/>
      <c r="D79" s="385" t="s">
        <v>221</v>
      </c>
      <c r="E79" s="354">
        <v>1</v>
      </c>
      <c r="F79" s="377">
        <f t="shared" si="0"/>
        <v>1</v>
      </c>
      <c r="G79" s="252">
        <v>25</v>
      </c>
      <c r="H79" s="377">
        <f t="shared" si="4"/>
        <v>0</v>
      </c>
      <c r="I79" s="252">
        <v>66</v>
      </c>
      <c r="J79" s="377">
        <f t="shared" si="1"/>
        <v>0</v>
      </c>
      <c r="K79" s="377">
        <f t="shared" si="5"/>
        <v>35</v>
      </c>
      <c r="L79" s="377">
        <f t="shared" si="2"/>
        <v>1</v>
      </c>
      <c r="M79" s="377">
        <f t="shared" si="3"/>
        <v>56</v>
      </c>
      <c r="N79" s="377"/>
      <c r="O79" s="377"/>
      <c r="P79" s="377"/>
      <c r="Q79" s="377"/>
      <c r="R79" s="378"/>
      <c r="S79" s="378"/>
      <c r="T79" s="378"/>
      <c r="U79" s="378"/>
      <c r="V79" s="378"/>
      <c r="W79" s="378"/>
      <c r="X79" s="378"/>
      <c r="Y79" s="378"/>
      <c r="Z79" s="378"/>
      <c r="AA79" s="378"/>
      <c r="AB79" s="378"/>
      <c r="AC79" s="378"/>
      <c r="AD79" s="379"/>
      <c r="AE79" s="379"/>
      <c r="AF79" s="379"/>
      <c r="AG79" s="379"/>
    </row>
    <row r="80" spans="3:33" s="18" customFormat="1" ht="39.950000000000003" customHeight="1">
      <c r="C80" s="143"/>
      <c r="D80" s="385" t="s">
        <v>439</v>
      </c>
      <c r="E80" s="376">
        <v>1</v>
      </c>
      <c r="F80" s="377">
        <f t="shared" si="0"/>
        <v>1</v>
      </c>
      <c r="G80" s="252">
        <v>25</v>
      </c>
      <c r="H80" s="377">
        <f t="shared" si="4"/>
        <v>0</v>
      </c>
      <c r="I80" s="252">
        <v>66</v>
      </c>
      <c r="J80" s="377">
        <f t="shared" si="1"/>
        <v>0</v>
      </c>
      <c r="K80" s="377">
        <f t="shared" si="5"/>
        <v>35</v>
      </c>
      <c r="L80" s="377">
        <f t="shared" si="2"/>
        <v>1</v>
      </c>
      <c r="M80" s="377">
        <f t="shared" si="3"/>
        <v>56</v>
      </c>
      <c r="N80" s="377"/>
      <c r="O80" s="377"/>
      <c r="P80" s="377"/>
      <c r="Q80" s="377"/>
      <c r="R80" s="378"/>
      <c r="S80" s="378"/>
      <c r="T80" s="378"/>
      <c r="U80" s="378"/>
      <c r="V80" s="378"/>
      <c r="W80" s="378"/>
      <c r="X80" s="378"/>
      <c r="Y80" s="378"/>
      <c r="Z80" s="378"/>
      <c r="AA80" s="378"/>
      <c r="AB80" s="378"/>
      <c r="AC80" s="378"/>
      <c r="AD80" s="379"/>
      <c r="AE80" s="379"/>
      <c r="AF80" s="379"/>
      <c r="AG80" s="379"/>
    </row>
    <row r="81" spans="3:38" s="18" customFormat="1" ht="39.950000000000003" customHeight="1">
      <c r="C81" s="143"/>
      <c r="D81" s="385" t="s">
        <v>392</v>
      </c>
      <c r="E81" s="376">
        <v>1</v>
      </c>
      <c r="F81" s="377">
        <f t="shared" si="0"/>
        <v>0</v>
      </c>
      <c r="G81" s="252">
        <v>25</v>
      </c>
      <c r="H81" s="377">
        <f t="shared" si="4"/>
        <v>0</v>
      </c>
      <c r="I81" s="252">
        <v>66</v>
      </c>
      <c r="J81" s="377">
        <f t="shared" si="1"/>
        <v>0</v>
      </c>
      <c r="K81" s="377">
        <f t="shared" si="5"/>
        <v>35</v>
      </c>
      <c r="L81" s="377">
        <f t="shared" si="2"/>
        <v>0</v>
      </c>
      <c r="M81" s="377">
        <f t="shared" si="3"/>
        <v>57</v>
      </c>
      <c r="N81" s="377"/>
      <c r="O81" s="377"/>
      <c r="P81" s="377"/>
      <c r="Q81" s="377"/>
      <c r="R81" s="378"/>
      <c r="S81" s="378"/>
      <c r="T81" s="378"/>
      <c r="U81" s="378"/>
      <c r="V81" s="378"/>
      <c r="W81" s="378"/>
      <c r="X81" s="378"/>
      <c r="Y81" s="378"/>
      <c r="Z81" s="378"/>
      <c r="AA81" s="378"/>
      <c r="AB81" s="378"/>
      <c r="AC81" s="378"/>
      <c r="AD81" s="379"/>
      <c r="AE81" s="379"/>
      <c r="AF81" s="379"/>
      <c r="AG81" s="379"/>
      <c r="AH81" s="115"/>
      <c r="AI81" s="115"/>
      <c r="AJ81" s="115"/>
      <c r="AK81" s="115"/>
      <c r="AL81" s="115"/>
    </row>
    <row r="82" spans="3:38" s="18" customFormat="1" ht="39.950000000000003" customHeight="1">
      <c r="C82" s="143"/>
      <c r="D82" s="385" t="s">
        <v>464</v>
      </c>
      <c r="E82" s="376">
        <v>1</v>
      </c>
      <c r="F82" s="377">
        <f t="shared" si="0"/>
        <v>1</v>
      </c>
      <c r="G82" s="252">
        <v>25</v>
      </c>
      <c r="H82" s="377">
        <f t="shared" si="4"/>
        <v>0</v>
      </c>
      <c r="I82" s="252">
        <v>66</v>
      </c>
      <c r="J82" s="377">
        <f t="shared" si="1"/>
        <v>0</v>
      </c>
      <c r="K82" s="377">
        <f t="shared" si="5"/>
        <v>35</v>
      </c>
      <c r="L82" s="377">
        <f t="shared" si="2"/>
        <v>1</v>
      </c>
      <c r="M82" s="377">
        <f t="shared" si="3"/>
        <v>56</v>
      </c>
      <c r="N82" s="377"/>
      <c r="O82" s="377"/>
      <c r="P82" s="377"/>
      <c r="Q82" s="377"/>
      <c r="R82" s="378"/>
      <c r="S82" s="378"/>
      <c r="T82" s="378"/>
      <c r="U82" s="378"/>
      <c r="V82" s="378"/>
      <c r="W82" s="378"/>
      <c r="X82" s="378"/>
      <c r="Y82" s="378"/>
      <c r="Z82" s="378"/>
      <c r="AA82" s="378"/>
      <c r="AB82" s="378"/>
      <c r="AC82" s="378"/>
      <c r="AD82" s="379"/>
      <c r="AE82" s="379"/>
      <c r="AF82" s="379"/>
      <c r="AG82" s="379"/>
      <c r="AH82" s="115"/>
      <c r="AI82" s="115"/>
      <c r="AJ82" s="115"/>
      <c r="AK82" s="115"/>
      <c r="AL82" s="115"/>
    </row>
    <row r="83" spans="3:38" s="18" customFormat="1" ht="39.950000000000003" customHeight="1">
      <c r="C83" s="143"/>
      <c r="D83" s="385" t="s">
        <v>438</v>
      </c>
      <c r="E83" s="354">
        <v>1</v>
      </c>
      <c r="F83" s="377">
        <f t="shared" si="0"/>
        <v>1</v>
      </c>
      <c r="G83" s="252">
        <v>25</v>
      </c>
      <c r="H83" s="377">
        <f t="shared" si="4"/>
        <v>0</v>
      </c>
      <c r="I83" s="252">
        <v>66</v>
      </c>
      <c r="J83" s="377">
        <f t="shared" si="1"/>
        <v>0</v>
      </c>
      <c r="K83" s="377">
        <f t="shared" si="5"/>
        <v>35</v>
      </c>
      <c r="L83" s="377">
        <f t="shared" si="2"/>
        <v>1</v>
      </c>
      <c r="M83" s="377">
        <f t="shared" si="3"/>
        <v>56</v>
      </c>
      <c r="N83" s="377"/>
      <c r="O83" s="377"/>
      <c r="P83" s="377"/>
      <c r="Q83" s="377"/>
      <c r="R83" s="378"/>
      <c r="S83" s="378"/>
      <c r="T83" s="378"/>
      <c r="U83" s="378"/>
      <c r="V83" s="378"/>
      <c r="W83" s="378"/>
      <c r="X83" s="378"/>
      <c r="Y83" s="378"/>
      <c r="Z83" s="378"/>
      <c r="AA83" s="378"/>
      <c r="AB83" s="378"/>
      <c r="AC83" s="378"/>
      <c r="AD83" s="379"/>
      <c r="AE83" s="379"/>
      <c r="AF83" s="379"/>
      <c r="AG83" s="379"/>
      <c r="AH83" s="121"/>
      <c r="AI83" s="121"/>
      <c r="AJ83" s="121"/>
      <c r="AK83" s="121"/>
      <c r="AL83" s="121"/>
    </row>
    <row r="84" spans="3:38" s="18" customFormat="1" ht="39.950000000000003" customHeight="1">
      <c r="C84" s="143"/>
      <c r="D84" s="385" t="s">
        <v>477</v>
      </c>
      <c r="E84" s="354">
        <v>1</v>
      </c>
      <c r="F84" s="377">
        <f t="shared" si="0"/>
        <v>0</v>
      </c>
      <c r="G84" s="252">
        <v>25</v>
      </c>
      <c r="H84" s="377">
        <f t="shared" si="4"/>
        <v>0</v>
      </c>
      <c r="I84" s="252">
        <v>66</v>
      </c>
      <c r="J84" s="377">
        <f t="shared" si="1"/>
        <v>0</v>
      </c>
      <c r="K84" s="377">
        <f t="shared" si="5"/>
        <v>35</v>
      </c>
      <c r="L84" s="377">
        <f t="shared" si="2"/>
        <v>0</v>
      </c>
      <c r="M84" s="377">
        <f t="shared" si="3"/>
        <v>57</v>
      </c>
      <c r="N84" s="377"/>
      <c r="O84" s="377"/>
      <c r="P84" s="377"/>
      <c r="Q84" s="377"/>
      <c r="R84" s="378"/>
      <c r="S84" s="378"/>
      <c r="T84" s="378"/>
      <c r="U84" s="378"/>
      <c r="V84" s="378"/>
      <c r="W84" s="378"/>
      <c r="X84" s="378"/>
      <c r="Y84" s="378"/>
      <c r="Z84" s="378"/>
      <c r="AA84" s="378"/>
      <c r="AB84" s="378"/>
      <c r="AC84" s="378"/>
      <c r="AD84" s="379"/>
      <c r="AE84" s="379"/>
      <c r="AF84" s="379"/>
      <c r="AG84" s="379"/>
      <c r="AH84" s="115"/>
      <c r="AI84" s="115"/>
      <c r="AJ84" s="115"/>
      <c r="AK84" s="115"/>
      <c r="AL84" s="115"/>
    </row>
    <row r="85" spans="3:38" s="18" customFormat="1" ht="39.950000000000003" customHeight="1">
      <c r="C85" s="257"/>
      <c r="D85" s="385" t="s">
        <v>449</v>
      </c>
      <c r="E85" s="354">
        <v>2</v>
      </c>
      <c r="F85" s="377">
        <f t="shared" si="0"/>
        <v>0</v>
      </c>
      <c r="G85" s="377">
        <v>24</v>
      </c>
      <c r="H85" s="377">
        <f t="shared" si="4"/>
        <v>0</v>
      </c>
      <c r="I85" s="252">
        <v>66</v>
      </c>
      <c r="J85" s="377">
        <f t="shared" si="1"/>
        <v>0</v>
      </c>
      <c r="K85" s="377">
        <f t="shared" si="5"/>
        <v>35</v>
      </c>
      <c r="L85" s="377">
        <f t="shared" si="2"/>
        <v>0</v>
      </c>
      <c r="M85" s="377">
        <f t="shared" si="3"/>
        <v>57</v>
      </c>
      <c r="N85" s="377"/>
      <c r="O85" s="377"/>
      <c r="P85" s="377"/>
      <c r="Q85" s="377"/>
      <c r="R85" s="378"/>
      <c r="S85" s="378"/>
      <c r="T85" s="378"/>
      <c r="U85" s="378"/>
      <c r="V85" s="378"/>
      <c r="W85" s="378"/>
      <c r="X85" s="378"/>
      <c r="Y85" s="378"/>
      <c r="Z85" s="378"/>
      <c r="AA85" s="378"/>
      <c r="AB85" s="378"/>
      <c r="AC85" s="378"/>
      <c r="AD85" s="379"/>
      <c r="AE85" s="379"/>
      <c r="AF85" s="379"/>
      <c r="AG85" s="379"/>
      <c r="AH85" s="115"/>
      <c r="AI85" s="115"/>
      <c r="AJ85" s="115"/>
      <c r="AK85" s="115"/>
      <c r="AL85" s="115"/>
    </row>
    <row r="86" spans="3:38" s="18" customFormat="1" ht="39.950000000000003" customHeight="1">
      <c r="C86" s="143"/>
      <c r="D86" s="385" t="s">
        <v>435</v>
      </c>
      <c r="E86" s="354">
        <v>1</v>
      </c>
      <c r="F86" s="377">
        <f t="shared" si="0"/>
        <v>1</v>
      </c>
      <c r="G86" s="252">
        <v>25</v>
      </c>
      <c r="H86" s="377">
        <f t="shared" si="4"/>
        <v>0</v>
      </c>
      <c r="I86" s="252">
        <v>66</v>
      </c>
      <c r="J86" s="377">
        <f t="shared" si="1"/>
        <v>0</v>
      </c>
      <c r="K86" s="377">
        <f t="shared" si="5"/>
        <v>35</v>
      </c>
      <c r="L86" s="377">
        <f t="shared" si="2"/>
        <v>1</v>
      </c>
      <c r="M86" s="377">
        <f t="shared" si="3"/>
        <v>56</v>
      </c>
      <c r="N86" s="377"/>
      <c r="O86" s="377"/>
      <c r="P86" s="377"/>
      <c r="Q86" s="377"/>
      <c r="R86" s="378"/>
      <c r="S86" s="378"/>
      <c r="T86" s="378"/>
      <c r="U86" s="378"/>
      <c r="V86" s="378"/>
      <c r="W86" s="378"/>
      <c r="X86" s="378"/>
      <c r="Y86" s="378"/>
      <c r="Z86" s="378"/>
      <c r="AA86" s="378"/>
      <c r="AB86" s="378"/>
      <c r="AC86" s="378"/>
      <c r="AD86" s="379"/>
      <c r="AE86" s="379"/>
      <c r="AF86" s="379"/>
      <c r="AG86" s="379"/>
      <c r="AH86" s="115"/>
      <c r="AI86" s="115"/>
      <c r="AJ86" s="115"/>
      <c r="AK86" s="115"/>
      <c r="AL86" s="115"/>
    </row>
    <row r="87" spans="3:38" s="18" customFormat="1" ht="39.950000000000003" customHeight="1">
      <c r="C87" s="257"/>
      <c r="D87" s="385" t="s">
        <v>368</v>
      </c>
      <c r="E87" s="376">
        <v>1</v>
      </c>
      <c r="F87" s="377">
        <f t="shared" si="0"/>
        <v>0</v>
      </c>
      <c r="G87" s="252">
        <v>25</v>
      </c>
      <c r="H87" s="377">
        <f t="shared" si="4"/>
        <v>0</v>
      </c>
      <c r="I87" s="252">
        <v>66</v>
      </c>
      <c r="J87" s="377">
        <f t="shared" si="1"/>
        <v>0</v>
      </c>
      <c r="K87" s="377">
        <f t="shared" si="5"/>
        <v>35</v>
      </c>
      <c r="L87" s="377">
        <f t="shared" si="2"/>
        <v>0</v>
      </c>
      <c r="M87" s="377">
        <f t="shared" si="3"/>
        <v>57</v>
      </c>
      <c r="N87" s="377"/>
      <c r="O87" s="377"/>
      <c r="P87" s="377"/>
      <c r="Q87" s="377"/>
      <c r="R87" s="378"/>
      <c r="S87" s="378"/>
      <c r="T87" s="378"/>
      <c r="U87" s="378"/>
      <c r="V87" s="378"/>
      <c r="W87" s="378"/>
      <c r="X87" s="378"/>
      <c r="Y87" s="378"/>
      <c r="Z87" s="378"/>
      <c r="AA87" s="378"/>
      <c r="AB87" s="378"/>
      <c r="AC87" s="378"/>
      <c r="AD87" s="379"/>
      <c r="AE87" s="379"/>
      <c r="AF87" s="379"/>
      <c r="AG87" s="379"/>
      <c r="AH87" s="115"/>
      <c r="AI87" s="115"/>
      <c r="AJ87" s="115"/>
      <c r="AK87" s="115"/>
      <c r="AL87" s="115"/>
    </row>
    <row r="88" spans="3:38" s="18" customFormat="1" ht="39.950000000000003" customHeight="1">
      <c r="C88" s="143"/>
      <c r="D88" s="385" t="s">
        <v>458</v>
      </c>
      <c r="E88" s="354">
        <v>1</v>
      </c>
      <c r="F88" s="377">
        <f t="shared" si="0"/>
        <v>0</v>
      </c>
      <c r="G88" s="252">
        <v>25</v>
      </c>
      <c r="H88" s="377">
        <f t="shared" si="4"/>
        <v>0</v>
      </c>
      <c r="I88" s="252">
        <v>66</v>
      </c>
      <c r="J88" s="377">
        <f t="shared" si="1"/>
        <v>0</v>
      </c>
      <c r="K88" s="377">
        <f t="shared" si="5"/>
        <v>35</v>
      </c>
      <c r="L88" s="377">
        <f t="shared" si="2"/>
        <v>0</v>
      </c>
      <c r="M88" s="377">
        <f t="shared" si="3"/>
        <v>57</v>
      </c>
      <c r="N88" s="377"/>
      <c r="O88" s="377"/>
      <c r="P88" s="377"/>
      <c r="Q88" s="377"/>
      <c r="R88" s="378"/>
      <c r="S88" s="378"/>
      <c r="T88" s="378"/>
      <c r="U88" s="378"/>
      <c r="V88" s="378"/>
      <c r="W88" s="378"/>
      <c r="X88" s="378"/>
      <c r="Y88" s="378"/>
      <c r="Z88" s="378"/>
      <c r="AA88" s="378"/>
      <c r="AB88" s="378"/>
      <c r="AC88" s="378"/>
      <c r="AD88" s="379"/>
      <c r="AE88" s="379"/>
      <c r="AF88" s="379"/>
      <c r="AG88" s="379"/>
      <c r="AH88" s="115"/>
      <c r="AI88" s="115"/>
      <c r="AJ88" s="115"/>
      <c r="AK88" s="115"/>
      <c r="AL88" s="115"/>
    </row>
    <row r="89" spans="3:38" s="18" customFormat="1" ht="39.950000000000003" customHeight="1">
      <c r="C89" s="257"/>
      <c r="D89" s="385" t="s">
        <v>506</v>
      </c>
      <c r="E89" s="376">
        <v>1</v>
      </c>
      <c r="F89" s="377">
        <f t="shared" si="0"/>
        <v>0</v>
      </c>
      <c r="G89" s="377">
        <v>24</v>
      </c>
      <c r="H89" s="377">
        <f t="shared" si="4"/>
        <v>1</v>
      </c>
      <c r="I89" s="377">
        <v>67</v>
      </c>
      <c r="J89" s="377">
        <f t="shared" si="1"/>
        <v>1</v>
      </c>
      <c r="K89" s="377">
        <f t="shared" si="5"/>
        <v>34</v>
      </c>
      <c r="L89" s="377">
        <f t="shared" si="2"/>
        <v>0</v>
      </c>
      <c r="M89" s="377">
        <f t="shared" si="3"/>
        <v>57</v>
      </c>
      <c r="N89" s="377"/>
      <c r="O89" s="377"/>
      <c r="P89" s="377"/>
      <c r="Q89" s="377"/>
      <c r="R89" s="378"/>
      <c r="S89" s="378"/>
      <c r="T89" s="378"/>
      <c r="U89" s="378"/>
      <c r="V89" s="378"/>
      <c r="W89" s="378"/>
      <c r="X89" s="378"/>
      <c r="Y89" s="378"/>
      <c r="Z89" s="378"/>
      <c r="AA89" s="378"/>
      <c r="AB89" s="378"/>
      <c r="AC89" s="378"/>
      <c r="AD89" s="379"/>
      <c r="AE89" s="379"/>
      <c r="AF89" s="379"/>
      <c r="AG89" s="379"/>
      <c r="AH89" s="115"/>
      <c r="AI89" s="115"/>
      <c r="AJ89" s="115"/>
      <c r="AK89" s="115"/>
      <c r="AL89" s="115"/>
    </row>
    <row r="90" spans="3:38" s="18" customFormat="1" ht="39.950000000000003" customHeight="1">
      <c r="C90" s="257"/>
      <c r="D90" s="385" t="s">
        <v>446</v>
      </c>
      <c r="E90" s="354">
        <v>1</v>
      </c>
      <c r="F90" s="377">
        <f t="shared" si="0"/>
        <v>0</v>
      </c>
      <c r="G90" s="252">
        <v>25</v>
      </c>
      <c r="H90" s="377">
        <f t="shared" si="4"/>
        <v>1</v>
      </c>
      <c r="I90" s="252">
        <v>66</v>
      </c>
      <c r="J90" s="377">
        <f t="shared" si="1"/>
        <v>1</v>
      </c>
      <c r="K90" s="377">
        <f t="shared" si="5"/>
        <v>34</v>
      </c>
      <c r="L90" s="377">
        <f t="shared" si="2"/>
        <v>0</v>
      </c>
      <c r="M90" s="377">
        <f t="shared" si="3"/>
        <v>57</v>
      </c>
      <c r="N90" s="377"/>
      <c r="O90" s="377"/>
      <c r="P90" s="377"/>
      <c r="Q90" s="377"/>
      <c r="R90" s="378"/>
      <c r="S90" s="378"/>
      <c r="T90" s="378"/>
      <c r="U90" s="378"/>
      <c r="V90" s="378"/>
      <c r="W90" s="378"/>
      <c r="X90" s="378"/>
      <c r="Y90" s="378"/>
      <c r="Z90" s="378"/>
      <c r="AA90" s="378"/>
      <c r="AB90" s="378"/>
      <c r="AC90" s="378"/>
      <c r="AD90" s="379"/>
      <c r="AE90" s="379"/>
      <c r="AF90" s="379"/>
      <c r="AG90" s="379"/>
      <c r="AH90" s="115"/>
      <c r="AI90" s="115"/>
      <c r="AJ90" s="115"/>
      <c r="AK90" s="115"/>
      <c r="AL90" s="115"/>
    </row>
    <row r="91" spans="3:38" s="18" customFormat="1">
      <c r="C91" s="257"/>
      <c r="D91" s="252" t="s">
        <v>367</v>
      </c>
      <c r="E91" s="354">
        <v>1</v>
      </c>
      <c r="F91" s="377">
        <f t="shared" si="0"/>
        <v>0</v>
      </c>
      <c r="G91" s="252">
        <v>25</v>
      </c>
      <c r="H91" s="377">
        <f t="shared" si="4"/>
        <v>0</v>
      </c>
      <c r="I91" s="252">
        <v>66</v>
      </c>
      <c r="J91" s="377">
        <f t="shared" si="1"/>
        <v>0</v>
      </c>
      <c r="K91" s="377">
        <f t="shared" si="5"/>
        <v>35</v>
      </c>
      <c r="L91" s="377">
        <f t="shared" si="2"/>
        <v>0</v>
      </c>
      <c r="M91" s="377">
        <f t="shared" si="3"/>
        <v>57</v>
      </c>
      <c r="N91" s="377"/>
      <c r="O91" s="377"/>
      <c r="P91" s="377"/>
      <c r="Q91" s="377"/>
      <c r="R91" s="378"/>
      <c r="S91" s="378"/>
      <c r="T91" s="378"/>
      <c r="U91" s="378"/>
      <c r="V91" s="378"/>
      <c r="W91" s="378"/>
      <c r="X91" s="378"/>
      <c r="Y91" s="378"/>
      <c r="Z91" s="378"/>
      <c r="AA91" s="378"/>
      <c r="AB91" s="378"/>
      <c r="AC91" s="378"/>
      <c r="AD91" s="379"/>
      <c r="AE91" s="379"/>
      <c r="AF91" s="379"/>
      <c r="AG91" s="379"/>
      <c r="AH91" s="115"/>
      <c r="AI91" s="115"/>
      <c r="AJ91" s="115"/>
      <c r="AK91" s="115"/>
      <c r="AL91" s="115"/>
    </row>
    <row r="92" spans="3:38" s="18" customFormat="1">
      <c r="C92" s="143"/>
      <c r="D92" s="252" t="s">
        <v>384</v>
      </c>
      <c r="E92" s="376">
        <v>1</v>
      </c>
      <c r="F92" s="377">
        <f t="shared" si="0"/>
        <v>0</v>
      </c>
      <c r="G92" s="377">
        <v>24</v>
      </c>
      <c r="H92" s="377">
        <f t="shared" si="4"/>
        <v>0</v>
      </c>
      <c r="I92" s="377">
        <v>67</v>
      </c>
      <c r="J92" s="377">
        <f t="shared" si="1"/>
        <v>0</v>
      </c>
      <c r="K92" s="377">
        <f t="shared" si="5"/>
        <v>35</v>
      </c>
      <c r="L92" s="377">
        <f t="shared" si="2"/>
        <v>0</v>
      </c>
      <c r="M92" s="377">
        <f t="shared" si="3"/>
        <v>57</v>
      </c>
      <c r="N92" s="377"/>
      <c r="O92" s="377"/>
      <c r="P92" s="377"/>
      <c r="Q92" s="377"/>
      <c r="R92" s="378"/>
      <c r="S92" s="378"/>
      <c r="T92" s="378"/>
      <c r="U92" s="378"/>
      <c r="V92" s="378"/>
      <c r="W92" s="378"/>
      <c r="X92" s="378"/>
      <c r="Y92" s="378"/>
      <c r="Z92" s="378"/>
      <c r="AA92" s="378"/>
      <c r="AB92" s="378"/>
      <c r="AC92" s="378"/>
      <c r="AD92" s="379"/>
      <c r="AE92" s="379"/>
      <c r="AF92" s="379"/>
      <c r="AG92" s="379"/>
      <c r="AH92" s="115"/>
      <c r="AI92" s="115"/>
      <c r="AJ92" s="115"/>
      <c r="AK92" s="115"/>
      <c r="AL92" s="115"/>
    </row>
    <row r="93" spans="3:38" s="18" customFormat="1">
      <c r="C93" s="257"/>
      <c r="D93" s="252" t="s">
        <v>361</v>
      </c>
      <c r="E93" s="354">
        <v>1</v>
      </c>
      <c r="F93" s="377">
        <f t="shared" si="0"/>
        <v>0</v>
      </c>
      <c r="G93" s="252">
        <v>25</v>
      </c>
      <c r="H93" s="377">
        <f t="shared" si="4"/>
        <v>0</v>
      </c>
      <c r="I93" s="252">
        <v>66</v>
      </c>
      <c r="J93" s="377">
        <f t="shared" si="1"/>
        <v>0</v>
      </c>
      <c r="K93" s="377">
        <f t="shared" si="5"/>
        <v>35</v>
      </c>
      <c r="L93" s="377">
        <f t="shared" si="2"/>
        <v>0</v>
      </c>
      <c r="M93" s="377">
        <f t="shared" si="3"/>
        <v>57</v>
      </c>
      <c r="N93" s="377"/>
      <c r="O93" s="377"/>
      <c r="P93" s="377"/>
      <c r="Q93" s="377"/>
      <c r="R93" s="378"/>
      <c r="S93" s="378"/>
      <c r="T93" s="378"/>
      <c r="U93" s="378"/>
      <c r="V93" s="378"/>
      <c r="W93" s="378"/>
      <c r="X93" s="378"/>
      <c r="Y93" s="378"/>
      <c r="Z93" s="378"/>
      <c r="AA93" s="378"/>
      <c r="AB93" s="378"/>
      <c r="AC93" s="378"/>
      <c r="AD93" s="379"/>
      <c r="AE93" s="379"/>
      <c r="AF93" s="379"/>
      <c r="AG93" s="379"/>
    </row>
    <row r="94" spans="3:38" s="18" customFormat="1">
      <c r="C94" s="143"/>
      <c r="D94" s="252" t="s">
        <v>374</v>
      </c>
      <c r="E94" s="376">
        <v>1</v>
      </c>
      <c r="F94" s="377">
        <f t="shared" si="0"/>
        <v>0</v>
      </c>
      <c r="G94" s="377">
        <v>24</v>
      </c>
      <c r="H94" s="377">
        <f t="shared" si="4"/>
        <v>0</v>
      </c>
      <c r="I94" s="377">
        <v>67</v>
      </c>
      <c r="J94" s="377">
        <f t="shared" si="1"/>
        <v>0</v>
      </c>
      <c r="K94" s="377">
        <f t="shared" si="5"/>
        <v>35</v>
      </c>
      <c r="L94" s="377">
        <f t="shared" si="2"/>
        <v>0</v>
      </c>
      <c r="M94" s="377">
        <f t="shared" si="3"/>
        <v>57</v>
      </c>
      <c r="N94" s="377"/>
      <c r="O94" s="377"/>
      <c r="P94" s="377"/>
      <c r="Q94" s="377"/>
      <c r="R94" s="378"/>
      <c r="S94" s="378"/>
      <c r="T94" s="378"/>
      <c r="U94" s="378"/>
      <c r="V94" s="378"/>
      <c r="W94" s="378"/>
      <c r="X94" s="378"/>
      <c r="Y94" s="378"/>
      <c r="Z94" s="378"/>
      <c r="AA94" s="378"/>
      <c r="AB94" s="378"/>
      <c r="AC94" s="378"/>
      <c r="AD94" s="379"/>
      <c r="AE94" s="379"/>
      <c r="AF94" s="379"/>
      <c r="AG94" s="379"/>
    </row>
    <row r="95" spans="3:38" s="18" customFormat="1">
      <c r="C95" s="257"/>
      <c r="D95" s="252" t="s">
        <v>393</v>
      </c>
      <c r="E95" s="354">
        <v>1</v>
      </c>
      <c r="F95" s="377">
        <f t="shared" si="0"/>
        <v>0</v>
      </c>
      <c r="G95" s="252">
        <v>25</v>
      </c>
      <c r="H95" s="377">
        <f t="shared" si="4"/>
        <v>0</v>
      </c>
      <c r="I95" s="377">
        <v>67</v>
      </c>
      <c r="J95" s="377">
        <f t="shared" si="1"/>
        <v>0</v>
      </c>
      <c r="K95" s="377">
        <f t="shared" si="5"/>
        <v>35</v>
      </c>
      <c r="L95" s="377">
        <f t="shared" si="2"/>
        <v>0</v>
      </c>
      <c r="M95" s="377">
        <f t="shared" si="3"/>
        <v>57</v>
      </c>
      <c r="N95" s="377"/>
      <c r="O95" s="377"/>
      <c r="P95" s="377"/>
      <c r="Q95" s="377"/>
      <c r="R95" s="378"/>
      <c r="S95" s="378"/>
      <c r="T95" s="378"/>
      <c r="U95" s="378"/>
      <c r="V95" s="378"/>
      <c r="W95" s="378"/>
      <c r="X95" s="378"/>
      <c r="Y95" s="378"/>
      <c r="Z95" s="378"/>
      <c r="AA95" s="378"/>
      <c r="AB95" s="378"/>
      <c r="AC95" s="378"/>
      <c r="AD95" s="379"/>
      <c r="AE95" s="379"/>
      <c r="AF95" s="379"/>
      <c r="AG95" s="379"/>
    </row>
    <row r="96" spans="3:38" s="18" customFormat="1">
      <c r="C96" s="143"/>
      <c r="D96" s="252" t="s">
        <v>380</v>
      </c>
      <c r="E96" s="354">
        <v>1</v>
      </c>
      <c r="F96" s="377">
        <f t="shared" si="0"/>
        <v>0</v>
      </c>
      <c r="G96" s="252">
        <v>25</v>
      </c>
      <c r="H96" s="377">
        <f t="shared" si="4"/>
        <v>0</v>
      </c>
      <c r="I96" s="252">
        <v>66</v>
      </c>
      <c r="J96" s="377">
        <f t="shared" si="1"/>
        <v>0</v>
      </c>
      <c r="K96" s="377">
        <f t="shared" si="5"/>
        <v>35</v>
      </c>
      <c r="L96" s="377">
        <f t="shared" si="2"/>
        <v>0</v>
      </c>
      <c r="M96" s="377">
        <f t="shared" si="3"/>
        <v>57</v>
      </c>
      <c r="N96" s="377"/>
      <c r="O96" s="377"/>
      <c r="P96" s="377"/>
      <c r="Q96" s="377"/>
      <c r="R96" s="378"/>
      <c r="S96" s="378"/>
      <c r="T96" s="378"/>
      <c r="U96" s="378"/>
      <c r="V96" s="378"/>
      <c r="W96" s="378"/>
      <c r="X96" s="378"/>
      <c r="Y96" s="378"/>
      <c r="Z96" s="378"/>
      <c r="AA96" s="378"/>
      <c r="AB96" s="378"/>
      <c r="AC96" s="378"/>
      <c r="AD96" s="379"/>
      <c r="AE96" s="379"/>
      <c r="AF96" s="379"/>
      <c r="AG96" s="379"/>
      <c r="AH96" s="62"/>
    </row>
    <row r="97" spans="2:34 16384:16384" s="18" customFormat="1">
      <c r="C97" s="143"/>
      <c r="D97" s="252" t="s">
        <v>381</v>
      </c>
      <c r="E97" s="354">
        <v>1</v>
      </c>
      <c r="F97" s="377">
        <f t="shared" si="0"/>
        <v>0</v>
      </c>
      <c r="G97" s="252">
        <v>25</v>
      </c>
      <c r="H97" s="377">
        <f t="shared" si="4"/>
        <v>0</v>
      </c>
      <c r="I97" s="252">
        <v>66</v>
      </c>
      <c r="J97" s="377">
        <f t="shared" si="1"/>
        <v>0</v>
      </c>
      <c r="K97" s="377">
        <f t="shared" si="5"/>
        <v>35</v>
      </c>
      <c r="L97" s="377">
        <f t="shared" si="2"/>
        <v>0</v>
      </c>
      <c r="M97" s="377">
        <f t="shared" si="3"/>
        <v>57</v>
      </c>
      <c r="N97" s="377"/>
      <c r="O97" s="377"/>
      <c r="P97" s="377"/>
      <c r="Q97" s="377"/>
      <c r="R97" s="378"/>
      <c r="S97" s="378"/>
      <c r="T97" s="378"/>
      <c r="U97" s="378"/>
      <c r="V97" s="378"/>
      <c r="W97" s="378"/>
      <c r="X97" s="378"/>
      <c r="Y97" s="378"/>
      <c r="Z97" s="378"/>
      <c r="AA97" s="378"/>
      <c r="AB97" s="378"/>
      <c r="AC97" s="378"/>
      <c r="AD97" s="379"/>
      <c r="AE97" s="379"/>
      <c r="AF97" s="379"/>
      <c r="AG97" s="379"/>
      <c r="AH97" s="62"/>
    </row>
    <row r="98" spans="2:34 16384:16384" s="18" customFormat="1" ht="21">
      <c r="C98" s="386"/>
      <c r="D98" s="252"/>
      <c r="E98" s="354">
        <v>1</v>
      </c>
      <c r="F98" s="377">
        <f t="shared" si="0"/>
        <v>0</v>
      </c>
      <c r="G98" s="252">
        <v>25</v>
      </c>
      <c r="H98" s="377">
        <f t="shared" si="4"/>
        <v>0</v>
      </c>
      <c r="I98" s="252">
        <v>66</v>
      </c>
      <c r="J98" s="377">
        <f t="shared" si="1"/>
        <v>0</v>
      </c>
      <c r="K98" s="377">
        <f t="shared" si="5"/>
        <v>35</v>
      </c>
      <c r="L98" s="377">
        <f t="shared" si="2"/>
        <v>0</v>
      </c>
      <c r="M98" s="377">
        <f t="shared" si="3"/>
        <v>57</v>
      </c>
      <c r="N98" s="377"/>
      <c r="O98" s="377"/>
      <c r="P98" s="377"/>
      <c r="Q98" s="377"/>
      <c r="R98" s="378"/>
      <c r="S98" s="378"/>
      <c r="T98" s="378"/>
      <c r="U98" s="378"/>
      <c r="V98" s="378"/>
      <c r="W98" s="378"/>
      <c r="X98" s="378"/>
      <c r="Y98" s="378"/>
      <c r="Z98" s="378"/>
      <c r="AA98" s="378"/>
      <c r="AB98" s="378"/>
      <c r="AC98" s="378"/>
      <c r="AD98" s="379"/>
      <c r="AE98" s="379"/>
      <c r="AF98" s="379"/>
      <c r="AG98" s="379"/>
      <c r="AH98" s="62"/>
    </row>
    <row r="99" spans="2:34 16384:16384" s="18" customFormat="1" ht="16.5" thickBot="1">
      <c r="B99" s="97"/>
      <c r="C99" s="387"/>
      <c r="D99" s="252"/>
      <c r="E99" s="354">
        <v>1</v>
      </c>
      <c r="F99" s="377">
        <f t="shared" si="0"/>
        <v>0</v>
      </c>
      <c r="G99" s="252">
        <v>25</v>
      </c>
      <c r="H99" s="377">
        <f t="shared" si="4"/>
        <v>0</v>
      </c>
      <c r="I99" s="252">
        <v>66</v>
      </c>
      <c r="J99" s="377">
        <f t="shared" si="1"/>
        <v>0</v>
      </c>
      <c r="K99" s="377">
        <f t="shared" si="5"/>
        <v>35</v>
      </c>
      <c r="L99" s="377">
        <f t="shared" si="2"/>
        <v>0</v>
      </c>
      <c r="M99" s="377">
        <f t="shared" si="3"/>
        <v>57</v>
      </c>
      <c r="N99" s="377"/>
      <c r="O99" s="377"/>
      <c r="P99" s="377"/>
      <c r="Q99" s="377"/>
      <c r="R99" s="378"/>
      <c r="S99" s="378"/>
      <c r="T99" s="378"/>
      <c r="U99" s="378"/>
      <c r="V99" s="378"/>
      <c r="W99" s="378"/>
      <c r="X99" s="378"/>
      <c r="Y99" s="378"/>
      <c r="Z99" s="378"/>
      <c r="AA99" s="378"/>
      <c r="AB99" s="378"/>
      <c r="AC99" s="378"/>
      <c r="AD99" s="379"/>
      <c r="AE99" s="379"/>
      <c r="AF99" s="379"/>
      <c r="AG99" s="379"/>
    </row>
    <row r="100" spans="2:34 16384:16384" s="18" customFormat="1" ht="16.5" thickBot="1">
      <c r="B100" s="101"/>
      <c r="C100" s="388"/>
      <c r="D100" s="252"/>
      <c r="E100" s="354">
        <v>1</v>
      </c>
      <c r="F100" s="377">
        <f t="shared" si="0"/>
        <v>0</v>
      </c>
      <c r="G100" s="252">
        <v>25</v>
      </c>
      <c r="H100" s="377">
        <f t="shared" si="4"/>
        <v>0</v>
      </c>
      <c r="I100" s="252">
        <v>66</v>
      </c>
      <c r="J100" s="377">
        <f t="shared" si="1"/>
        <v>0</v>
      </c>
      <c r="K100" s="377">
        <f t="shared" si="5"/>
        <v>35</v>
      </c>
      <c r="L100" s="377">
        <f t="shared" si="2"/>
        <v>0</v>
      </c>
      <c r="M100" s="377">
        <f t="shared" si="3"/>
        <v>57</v>
      </c>
      <c r="N100" s="377"/>
      <c r="O100" s="377"/>
      <c r="P100" s="377"/>
      <c r="Q100" s="377"/>
      <c r="R100" s="378"/>
      <c r="S100" s="378"/>
      <c r="T100" s="378"/>
      <c r="U100" s="378"/>
      <c r="V100" s="378"/>
      <c r="W100" s="378"/>
      <c r="X100" s="378"/>
      <c r="Y100" s="378"/>
      <c r="Z100" s="378"/>
      <c r="AA100" s="378"/>
      <c r="AB100" s="378"/>
      <c r="AC100" s="378"/>
      <c r="AD100" s="379"/>
      <c r="AE100" s="379"/>
      <c r="AF100" s="379"/>
      <c r="AG100" s="379"/>
    </row>
    <row r="101" spans="2:34 16384:16384" s="18" customFormat="1" ht="16.5" thickBot="1">
      <c r="B101" s="101"/>
      <c r="C101" s="389"/>
      <c r="D101" s="252"/>
      <c r="E101" s="354">
        <v>1</v>
      </c>
      <c r="F101" s="377">
        <f t="shared" si="0"/>
        <v>0</v>
      </c>
      <c r="G101" s="252">
        <v>25</v>
      </c>
      <c r="H101" s="377">
        <f t="shared" si="4"/>
        <v>0</v>
      </c>
      <c r="I101" s="252">
        <v>66</v>
      </c>
      <c r="J101" s="377">
        <f t="shared" si="1"/>
        <v>0</v>
      </c>
      <c r="K101" s="377">
        <f t="shared" si="5"/>
        <v>35</v>
      </c>
      <c r="L101" s="377">
        <f t="shared" si="2"/>
        <v>0</v>
      </c>
      <c r="M101" s="377">
        <f t="shared" si="3"/>
        <v>57</v>
      </c>
      <c r="N101" s="377"/>
      <c r="O101" s="377"/>
      <c r="P101" s="377"/>
      <c r="Q101" s="377"/>
      <c r="R101" s="378"/>
      <c r="S101" s="378"/>
      <c r="T101" s="378"/>
      <c r="U101" s="378"/>
      <c r="V101" s="378"/>
      <c r="W101" s="378"/>
      <c r="X101" s="378"/>
      <c r="Y101" s="378"/>
      <c r="Z101" s="378"/>
      <c r="AA101" s="378"/>
      <c r="AB101" s="378"/>
      <c r="AC101" s="378"/>
      <c r="AD101" s="379"/>
      <c r="AE101" s="379"/>
      <c r="AF101" s="379"/>
      <c r="AG101" s="379"/>
    </row>
    <row r="102" spans="2:34 16384:16384" s="18" customFormat="1" ht="16.5" thickBot="1">
      <c r="B102" s="101"/>
      <c r="C102" s="390"/>
      <c r="D102" s="252"/>
      <c r="E102" s="354">
        <v>1</v>
      </c>
      <c r="F102" s="377">
        <f t="shared" si="0"/>
        <v>0</v>
      </c>
      <c r="G102" s="252">
        <v>25</v>
      </c>
      <c r="H102" s="377">
        <f t="shared" si="4"/>
        <v>0</v>
      </c>
      <c r="I102" s="252">
        <v>66</v>
      </c>
      <c r="J102" s="377">
        <f t="shared" si="1"/>
        <v>0</v>
      </c>
      <c r="K102" s="377">
        <f t="shared" si="5"/>
        <v>35</v>
      </c>
      <c r="L102" s="377">
        <f t="shared" si="2"/>
        <v>0</v>
      </c>
      <c r="M102" s="377">
        <f t="shared" si="3"/>
        <v>57</v>
      </c>
      <c r="N102" s="377"/>
      <c r="O102" s="377"/>
      <c r="P102" s="377"/>
      <c r="Q102" s="377"/>
      <c r="R102" s="378"/>
      <c r="S102" s="378"/>
      <c r="T102" s="378"/>
      <c r="U102" s="378"/>
      <c r="V102" s="378"/>
      <c r="W102" s="378"/>
      <c r="X102" s="378"/>
      <c r="Y102" s="378"/>
      <c r="Z102" s="378"/>
      <c r="AA102" s="378"/>
      <c r="AB102" s="378"/>
      <c r="AC102" s="378"/>
      <c r="AD102" s="379"/>
      <c r="AE102" s="379"/>
      <c r="AF102" s="379"/>
      <c r="AG102" s="379"/>
    </row>
    <row r="103" spans="2:34 16384:16384" s="18" customFormat="1" ht="16.5" thickBot="1">
      <c r="B103" s="101"/>
      <c r="C103" s="389"/>
      <c r="D103" s="252"/>
      <c r="E103" s="376">
        <v>4</v>
      </c>
      <c r="F103" s="377">
        <v>2</v>
      </c>
      <c r="G103" s="377">
        <v>23</v>
      </c>
      <c r="H103" s="377">
        <f t="shared" si="4"/>
        <v>0</v>
      </c>
      <c r="I103" s="252">
        <v>65</v>
      </c>
      <c r="J103" s="377">
        <f t="shared" si="1"/>
        <v>0</v>
      </c>
      <c r="K103" s="377">
        <f t="shared" si="5"/>
        <v>35</v>
      </c>
      <c r="L103" s="377">
        <f t="shared" si="2"/>
        <v>0</v>
      </c>
      <c r="M103" s="377">
        <f t="shared" si="3"/>
        <v>57</v>
      </c>
      <c r="N103" s="377"/>
      <c r="O103" s="377"/>
      <c r="P103" s="377"/>
      <c r="Q103" s="377"/>
      <c r="R103" s="378"/>
      <c r="S103" s="378"/>
      <c r="T103" s="378"/>
      <c r="U103" s="378"/>
      <c r="V103" s="378"/>
      <c r="W103" s="378"/>
      <c r="X103" s="378"/>
      <c r="Y103" s="378"/>
      <c r="Z103" s="378"/>
      <c r="AA103" s="378"/>
      <c r="AB103" s="378"/>
      <c r="AC103" s="378"/>
      <c r="AD103" s="379"/>
      <c r="AE103" s="379"/>
      <c r="AF103" s="379"/>
      <c r="AG103" s="379"/>
    </row>
    <row r="104" spans="2:34 16384:16384" s="18" customFormat="1" ht="16.5" thickBot="1">
      <c r="B104" s="101"/>
      <c r="C104" s="390"/>
      <c r="D104" s="252"/>
      <c r="E104" s="354">
        <v>1</v>
      </c>
      <c r="F104" s="377">
        <f t="shared" si="0"/>
        <v>0</v>
      </c>
      <c r="G104" s="252">
        <v>25</v>
      </c>
      <c r="H104" s="377">
        <f t="shared" si="4"/>
        <v>0</v>
      </c>
      <c r="I104" s="252">
        <v>66</v>
      </c>
      <c r="J104" s="377">
        <f t="shared" si="1"/>
        <v>0</v>
      </c>
      <c r="K104" s="377">
        <f t="shared" si="5"/>
        <v>35</v>
      </c>
      <c r="L104" s="377">
        <f t="shared" si="2"/>
        <v>0</v>
      </c>
      <c r="M104" s="377">
        <f t="shared" si="3"/>
        <v>57</v>
      </c>
      <c r="N104" s="377"/>
      <c r="O104" s="377"/>
      <c r="P104" s="377"/>
      <c r="Q104" s="377"/>
      <c r="R104" s="378"/>
      <c r="S104" s="378"/>
      <c r="T104" s="378"/>
      <c r="U104" s="378"/>
      <c r="V104" s="378"/>
      <c r="W104" s="378"/>
      <c r="X104" s="378"/>
      <c r="Y104" s="378"/>
      <c r="Z104" s="378"/>
      <c r="AA104" s="378"/>
      <c r="AB104" s="378"/>
      <c r="AC104" s="378"/>
      <c r="AD104" s="379"/>
      <c r="AE104" s="379"/>
      <c r="AF104" s="379"/>
      <c r="AG104" s="379"/>
    </row>
    <row r="105" spans="2:34 16384:16384" s="18" customFormat="1" ht="16.5" thickBot="1">
      <c r="B105" s="101"/>
      <c r="C105" s="389"/>
      <c r="D105" s="252"/>
      <c r="E105" s="376">
        <v>1</v>
      </c>
      <c r="F105" s="377">
        <f t="shared" si="0"/>
        <v>0</v>
      </c>
      <c r="G105" s="377">
        <v>24</v>
      </c>
      <c r="H105" s="377">
        <f t="shared" si="4"/>
        <v>0</v>
      </c>
      <c r="I105" s="377">
        <v>67</v>
      </c>
      <c r="J105" s="377">
        <f t="shared" si="1"/>
        <v>0</v>
      </c>
      <c r="K105" s="377">
        <f t="shared" si="5"/>
        <v>35</v>
      </c>
      <c r="L105" s="377">
        <f t="shared" si="2"/>
        <v>0</v>
      </c>
      <c r="M105" s="377">
        <f t="shared" si="3"/>
        <v>57</v>
      </c>
      <c r="N105" s="377"/>
      <c r="O105" s="377"/>
      <c r="P105" s="377"/>
      <c r="Q105" s="377"/>
      <c r="R105" s="378"/>
      <c r="S105" s="378"/>
      <c r="T105" s="378"/>
      <c r="U105" s="378"/>
      <c r="V105" s="378"/>
      <c r="W105" s="378"/>
      <c r="X105" s="378"/>
      <c r="Y105" s="378"/>
      <c r="Z105" s="378"/>
      <c r="AA105" s="378"/>
      <c r="AB105" s="378"/>
      <c r="AC105" s="378"/>
      <c r="AD105" s="379"/>
      <c r="AE105" s="379"/>
      <c r="AF105" s="379"/>
      <c r="AG105" s="379"/>
    </row>
    <row r="106" spans="2:34 16384:16384" s="18" customFormat="1" ht="16.5" thickBot="1">
      <c r="B106" s="101"/>
      <c r="C106" s="390"/>
      <c r="D106" s="252"/>
      <c r="E106" s="354">
        <v>1</v>
      </c>
      <c r="F106" s="377">
        <f t="shared" si="0"/>
        <v>0</v>
      </c>
      <c r="G106" s="252">
        <v>25</v>
      </c>
      <c r="H106" s="377">
        <f t="shared" si="4"/>
        <v>0</v>
      </c>
      <c r="I106" s="252">
        <v>66</v>
      </c>
      <c r="J106" s="377">
        <f t="shared" si="1"/>
        <v>0</v>
      </c>
      <c r="K106" s="377">
        <f t="shared" si="5"/>
        <v>35</v>
      </c>
      <c r="L106" s="377">
        <f t="shared" si="2"/>
        <v>0</v>
      </c>
      <c r="M106" s="377">
        <f t="shared" si="3"/>
        <v>57</v>
      </c>
      <c r="N106" s="377"/>
      <c r="O106" s="377"/>
      <c r="P106" s="377"/>
      <c r="Q106" s="377"/>
      <c r="R106" s="378"/>
      <c r="S106" s="378"/>
      <c r="T106" s="378"/>
      <c r="U106" s="378"/>
      <c r="V106" s="378"/>
      <c r="W106" s="378"/>
      <c r="X106" s="378"/>
      <c r="Y106" s="378"/>
      <c r="Z106" s="378"/>
      <c r="AA106" s="378"/>
      <c r="AB106" s="378"/>
      <c r="AC106" s="378"/>
      <c r="AD106" s="379"/>
      <c r="AE106" s="379"/>
      <c r="AF106" s="379"/>
      <c r="AG106" s="379"/>
    </row>
    <row r="107" spans="2:34 16384:16384" s="18" customFormat="1" ht="16.5" thickBot="1">
      <c r="B107" s="101"/>
      <c r="C107" s="389"/>
      <c r="D107" s="252"/>
      <c r="E107" s="376">
        <v>1</v>
      </c>
      <c r="F107" s="377">
        <f t="shared" si="0"/>
        <v>0</v>
      </c>
      <c r="G107" s="377">
        <v>24</v>
      </c>
      <c r="H107" s="377">
        <f t="shared" si="4"/>
        <v>0</v>
      </c>
      <c r="I107" s="377">
        <v>67</v>
      </c>
      <c r="J107" s="377">
        <f t="shared" si="1"/>
        <v>0</v>
      </c>
      <c r="K107" s="377">
        <f t="shared" si="5"/>
        <v>35</v>
      </c>
      <c r="L107" s="377">
        <f t="shared" si="2"/>
        <v>0</v>
      </c>
      <c r="M107" s="377">
        <f t="shared" si="3"/>
        <v>57</v>
      </c>
      <c r="N107" s="377"/>
      <c r="O107" s="377"/>
      <c r="P107" s="377"/>
      <c r="Q107" s="377"/>
      <c r="R107" s="378"/>
      <c r="S107" s="378"/>
      <c r="T107" s="378"/>
      <c r="U107" s="378"/>
      <c r="V107" s="378"/>
      <c r="W107" s="378"/>
      <c r="X107" s="378"/>
      <c r="Y107" s="378"/>
      <c r="Z107" s="378"/>
      <c r="AA107" s="378"/>
      <c r="AB107" s="378"/>
      <c r="AC107" s="378"/>
      <c r="AD107" s="379"/>
      <c r="AE107" s="379"/>
      <c r="AF107" s="379"/>
      <c r="AG107" s="379"/>
    </row>
    <row r="108" spans="2:34 16384:16384" s="18" customFormat="1" ht="16.5" thickBot="1">
      <c r="B108" s="101"/>
      <c r="C108" s="390"/>
      <c r="D108" s="252"/>
      <c r="E108" s="376">
        <v>1</v>
      </c>
      <c r="F108" s="377">
        <f t="shared" si="0"/>
        <v>0</v>
      </c>
      <c r="G108" s="377">
        <v>24</v>
      </c>
      <c r="H108" s="377">
        <f t="shared" si="4"/>
        <v>0</v>
      </c>
      <c r="I108" s="377">
        <v>67</v>
      </c>
      <c r="J108" s="377">
        <f t="shared" si="1"/>
        <v>0</v>
      </c>
      <c r="K108" s="377">
        <f t="shared" si="5"/>
        <v>35</v>
      </c>
      <c r="L108" s="377">
        <f t="shared" si="2"/>
        <v>0</v>
      </c>
      <c r="M108" s="377">
        <f t="shared" si="3"/>
        <v>57</v>
      </c>
      <c r="N108" s="377"/>
      <c r="O108" s="377"/>
      <c r="P108" s="377"/>
      <c r="Q108" s="377"/>
      <c r="R108" s="378"/>
      <c r="S108" s="378"/>
      <c r="T108" s="378"/>
      <c r="U108" s="378"/>
      <c r="V108" s="378"/>
      <c r="W108" s="378"/>
      <c r="X108" s="378"/>
      <c r="Y108" s="378"/>
      <c r="Z108" s="378"/>
      <c r="AA108" s="378"/>
      <c r="AB108" s="378"/>
      <c r="AC108" s="378"/>
      <c r="AD108" s="379"/>
      <c r="AE108" s="379"/>
      <c r="AF108" s="379"/>
      <c r="AG108" s="379"/>
    </row>
    <row r="109" spans="2:34 16384:16384" s="18" customFormat="1" ht="16.5" thickBot="1">
      <c r="B109" s="112"/>
      <c r="C109" s="389"/>
      <c r="D109" s="252"/>
      <c r="E109" s="376">
        <v>1</v>
      </c>
      <c r="F109" s="377">
        <f t="shared" ref="F109:F113" si="6">COUNTIF(H$5:L$12,D109)</f>
        <v>0</v>
      </c>
      <c r="G109" s="252">
        <v>25</v>
      </c>
      <c r="H109" s="377">
        <f t="shared" si="4"/>
        <v>0</v>
      </c>
      <c r="I109" s="377">
        <v>67</v>
      </c>
      <c r="J109" s="377">
        <f t="shared" ref="J109:J113" si="7">COUNTIF(M$5:Q$12,D109)</f>
        <v>0</v>
      </c>
      <c r="K109" s="377">
        <f t="shared" si="5"/>
        <v>35</v>
      </c>
      <c r="L109" s="377">
        <f t="shared" ref="L109:L113" si="8">(COUNTIF(H$5:L$12,D109))+(COUNTIF(R$5:U$12,D109))</f>
        <v>0</v>
      </c>
      <c r="M109" s="377">
        <f t="shared" si="3"/>
        <v>57</v>
      </c>
      <c r="N109" s="377"/>
      <c r="O109" s="377"/>
      <c r="P109" s="377"/>
      <c r="Q109" s="377"/>
      <c r="R109" s="378"/>
      <c r="S109" s="378"/>
      <c r="T109" s="378"/>
      <c r="U109" s="378"/>
      <c r="V109" s="378"/>
      <c r="W109" s="378"/>
      <c r="X109" s="378"/>
      <c r="Y109" s="378"/>
      <c r="Z109" s="378"/>
      <c r="AA109" s="378"/>
      <c r="AB109" s="378"/>
      <c r="AC109" s="378"/>
      <c r="AD109" s="379"/>
      <c r="AE109" s="379"/>
      <c r="AF109" s="379"/>
      <c r="AG109" s="379"/>
    </row>
    <row r="110" spans="2:34 16384:16384" s="18" customFormat="1" ht="16.5" thickBot="1">
      <c r="B110" s="112"/>
      <c r="C110" s="390"/>
      <c r="D110" s="252"/>
      <c r="E110" s="354">
        <v>1</v>
      </c>
      <c r="F110" s="377">
        <f t="shared" si="6"/>
        <v>0</v>
      </c>
      <c r="G110" s="252">
        <v>25</v>
      </c>
      <c r="H110" s="377">
        <f t="shared" si="4"/>
        <v>0</v>
      </c>
      <c r="I110" s="252">
        <v>66</v>
      </c>
      <c r="J110" s="377">
        <f t="shared" si="7"/>
        <v>0</v>
      </c>
      <c r="K110" s="377">
        <f t="shared" si="5"/>
        <v>35</v>
      </c>
      <c r="L110" s="377">
        <f t="shared" si="8"/>
        <v>0</v>
      </c>
      <c r="M110" s="377">
        <f t="shared" ref="M110:M113" si="9">57-L110</f>
        <v>57</v>
      </c>
      <c r="N110" s="377"/>
      <c r="O110" s="377"/>
      <c r="P110" s="377"/>
      <c r="Q110" s="377"/>
      <c r="R110" s="378"/>
      <c r="S110" s="378"/>
      <c r="T110" s="378"/>
      <c r="U110" s="378"/>
      <c r="V110" s="378"/>
      <c r="W110" s="378"/>
      <c r="X110" s="378"/>
      <c r="Y110" s="378"/>
      <c r="Z110" s="378"/>
      <c r="AA110" s="378"/>
      <c r="AB110" s="378"/>
      <c r="AC110" s="378"/>
      <c r="AD110" s="379"/>
      <c r="AE110" s="379"/>
      <c r="AF110" s="379"/>
      <c r="AG110" s="379"/>
    </row>
    <row r="111" spans="2:34 16384:16384" s="18" customFormat="1" ht="16.5" thickBot="1">
      <c r="B111" s="112"/>
      <c r="C111" s="389"/>
      <c r="D111" s="252"/>
      <c r="E111" s="376">
        <v>1</v>
      </c>
      <c r="F111" s="377">
        <f t="shared" si="6"/>
        <v>0</v>
      </c>
      <c r="G111" s="377">
        <v>24</v>
      </c>
      <c r="H111" s="377">
        <f t="shared" ref="H111:H113" si="10">COUNTIF(M$5:U$12,D111)</f>
        <v>0</v>
      </c>
      <c r="I111" s="377">
        <v>67</v>
      </c>
      <c r="J111" s="377">
        <f t="shared" si="7"/>
        <v>0</v>
      </c>
      <c r="K111" s="377">
        <f t="shared" ref="K111:K113" si="11">35-J111</f>
        <v>35</v>
      </c>
      <c r="L111" s="377">
        <f t="shared" si="8"/>
        <v>0</v>
      </c>
      <c r="M111" s="377">
        <f t="shared" si="9"/>
        <v>57</v>
      </c>
      <c r="N111" s="377"/>
      <c r="O111" s="377"/>
      <c r="P111" s="377"/>
      <c r="Q111" s="377"/>
      <c r="R111" s="378"/>
      <c r="S111" s="378"/>
      <c r="T111" s="378"/>
      <c r="U111" s="378"/>
      <c r="V111" s="378"/>
      <c r="W111" s="378"/>
      <c r="X111" s="378"/>
      <c r="Y111" s="378"/>
      <c r="Z111" s="378"/>
      <c r="AA111" s="378"/>
      <c r="AB111" s="378"/>
      <c r="AC111" s="378"/>
      <c r="AD111" s="379"/>
      <c r="AE111" s="379"/>
      <c r="AF111" s="379"/>
      <c r="AG111" s="379"/>
      <c r="XFD111"/>
    </row>
    <row r="112" spans="2:34 16384:16384" s="18" customFormat="1" ht="16.5" thickBot="1">
      <c r="B112" s="112"/>
      <c r="C112" s="390"/>
      <c r="D112" s="380"/>
      <c r="E112" s="354">
        <v>1</v>
      </c>
      <c r="F112" s="377">
        <f t="shared" si="6"/>
        <v>0</v>
      </c>
      <c r="G112" s="252">
        <v>25</v>
      </c>
      <c r="H112" s="377">
        <f t="shared" si="10"/>
        <v>0</v>
      </c>
      <c r="I112" s="252">
        <v>66</v>
      </c>
      <c r="J112" s="377">
        <f t="shared" si="7"/>
        <v>0</v>
      </c>
      <c r="K112" s="377">
        <f t="shared" si="11"/>
        <v>35</v>
      </c>
      <c r="L112" s="377">
        <f t="shared" si="8"/>
        <v>0</v>
      </c>
      <c r="M112" s="377">
        <f t="shared" si="9"/>
        <v>57</v>
      </c>
      <c r="N112" s="377"/>
      <c r="O112" s="377"/>
      <c r="P112" s="377"/>
      <c r="Q112" s="377"/>
      <c r="R112" s="378"/>
      <c r="S112" s="378"/>
      <c r="T112" s="378"/>
      <c r="U112" s="378"/>
      <c r="V112" s="378"/>
      <c r="W112" s="378"/>
      <c r="X112" s="378"/>
      <c r="Y112" s="378"/>
      <c r="Z112" s="378"/>
      <c r="AA112" s="378"/>
      <c r="AB112" s="378"/>
      <c r="AC112" s="378"/>
      <c r="AD112" s="379"/>
      <c r="AE112" s="379"/>
      <c r="AF112" s="379"/>
      <c r="AG112" s="379"/>
      <c r="XFD112"/>
    </row>
    <row r="113" spans="2:35 16384:16384" s="18" customFormat="1" ht="16.5" thickBot="1">
      <c r="B113" s="112"/>
      <c r="C113" s="389"/>
      <c r="D113" s="252"/>
      <c r="E113" s="377">
        <v>4</v>
      </c>
      <c r="F113" s="377">
        <v>2</v>
      </c>
      <c r="G113" s="377">
        <v>23</v>
      </c>
      <c r="H113" s="377">
        <v>2</v>
      </c>
      <c r="I113" s="252">
        <v>65</v>
      </c>
      <c r="J113" s="377">
        <f t="shared" si="7"/>
        <v>0</v>
      </c>
      <c r="K113" s="377">
        <f t="shared" si="11"/>
        <v>35</v>
      </c>
      <c r="L113" s="377">
        <f t="shared" si="8"/>
        <v>0</v>
      </c>
      <c r="M113" s="377">
        <f t="shared" si="9"/>
        <v>57</v>
      </c>
      <c r="N113" s="377"/>
      <c r="O113" s="377"/>
      <c r="P113" s="377"/>
      <c r="Q113" s="377"/>
      <c r="R113" s="378"/>
      <c r="S113" s="378"/>
      <c r="T113" s="378"/>
      <c r="U113" s="378"/>
      <c r="V113" s="378"/>
      <c r="W113" s="378"/>
      <c r="X113" s="378"/>
      <c r="Y113" s="378"/>
      <c r="Z113" s="378"/>
      <c r="AA113" s="378"/>
      <c r="AB113" s="378"/>
      <c r="AC113" s="378"/>
      <c r="AD113" s="379"/>
      <c r="AE113" s="379"/>
      <c r="AF113" s="379"/>
      <c r="AG113" s="379"/>
      <c r="XFD113"/>
    </row>
    <row r="114" spans="2:35 16384:16384" s="18" customFormat="1" ht="16.5" thickBot="1">
      <c r="B114" s="112"/>
      <c r="C114" s="390"/>
      <c r="D114" s="148"/>
      <c r="XFD114"/>
    </row>
    <row r="115" spans="2:35 16384:16384" s="18" customFormat="1" ht="15.75">
      <c r="B115" s="149"/>
      <c r="C115" s="150"/>
      <c r="D115" s="151"/>
      <c r="XFD115"/>
    </row>
    <row r="116" spans="2:35 16384:16384" s="18" customFormat="1" ht="15.75">
      <c r="B116" s="113"/>
      <c r="C116" s="152"/>
      <c r="D116" s="150"/>
      <c r="XFD116"/>
    </row>
    <row r="117" spans="2:35 16384:16384" s="18" customFormat="1" ht="15.75">
      <c r="B117" s="113"/>
      <c r="C117" s="152"/>
      <c r="D117" s="150"/>
      <c r="XFD117"/>
    </row>
    <row r="118" spans="2:35 16384:16384" s="18" customFormat="1" ht="15.75">
      <c r="B118" s="113"/>
      <c r="C118" s="152"/>
      <c r="D118" s="150"/>
      <c r="XFD118"/>
    </row>
    <row r="119" spans="2:35 16384:16384" s="18" customFormat="1" ht="15.75">
      <c r="B119" s="113"/>
      <c r="C119" s="152"/>
      <c r="D119" s="150"/>
      <c r="XFD119"/>
    </row>
    <row r="120" spans="2:35 16384:16384" s="18" customFormat="1">
      <c r="XFD120"/>
    </row>
    <row r="121" spans="2:35 16384:16384" s="18" customFormat="1">
      <c r="XFD121"/>
    </row>
    <row r="122" spans="2:35 16384:16384" s="18" customFormat="1" ht="21" customHeight="1">
      <c r="B122" s="285" t="s">
        <v>251</v>
      </c>
      <c r="C122" s="288" t="s">
        <v>252</v>
      </c>
      <c r="D122" s="153" t="s">
        <v>253</v>
      </c>
      <c r="E122" s="153">
        <v>15</v>
      </c>
      <c r="F122" s="154"/>
      <c r="G122" s="154"/>
      <c r="H122" s="154"/>
      <c r="I122" s="154"/>
      <c r="J122" s="154"/>
      <c r="K122" s="154"/>
      <c r="L122" s="154"/>
      <c r="M122" s="154"/>
      <c r="N122" s="154"/>
      <c r="O122" s="154"/>
      <c r="P122" s="154"/>
      <c r="Q122" s="154"/>
      <c r="R122" s="154"/>
      <c r="S122" s="154"/>
      <c r="T122" s="154"/>
      <c r="U122" s="154"/>
      <c r="V122" s="311"/>
      <c r="W122" s="311"/>
      <c r="X122" s="311"/>
      <c r="Y122" s="311"/>
      <c r="Z122" s="311"/>
      <c r="AA122" s="311"/>
      <c r="AB122" s="311"/>
      <c r="AC122" s="311"/>
      <c r="AD122" s="311"/>
      <c r="AE122" s="312"/>
      <c r="AF122" s="162"/>
      <c r="AG122" s="162"/>
      <c r="AH122" s="162"/>
      <c r="AI122" s="162"/>
      <c r="XFD122"/>
    </row>
    <row r="123" spans="2:35 16384:16384" s="18" customFormat="1">
      <c r="B123" s="285"/>
      <c r="C123" s="305"/>
      <c r="D123" s="280" t="s">
        <v>40</v>
      </c>
      <c r="E123" s="281"/>
      <c r="F123" s="281"/>
      <c r="G123" s="281"/>
      <c r="H123" s="281"/>
      <c r="I123" s="281"/>
      <c r="J123" s="281"/>
      <c r="K123" s="281"/>
      <c r="L123" s="281"/>
      <c r="M123" s="281"/>
      <c r="N123" s="156"/>
      <c r="O123" s="156"/>
      <c r="P123" s="156"/>
      <c r="Q123" s="156"/>
      <c r="R123" s="158"/>
      <c r="S123" s="159" t="s">
        <v>350</v>
      </c>
      <c r="T123" s="160"/>
      <c r="U123" s="161"/>
      <c r="V123" s="161"/>
      <c r="W123" s="161"/>
      <c r="X123" s="161"/>
      <c r="Y123" s="163"/>
      <c r="Z123" s="161"/>
      <c r="AA123" s="161"/>
      <c r="AB123" s="161"/>
      <c r="AC123" s="161"/>
      <c r="AD123" s="161"/>
      <c r="AE123" s="161"/>
      <c r="AF123" s="161"/>
      <c r="AG123" s="161"/>
      <c r="AH123" s="161"/>
      <c r="AI123" s="161"/>
      <c r="XFD123"/>
    </row>
    <row r="124" spans="2:35 16384:16384" s="18" customFormat="1">
      <c r="B124" s="285"/>
      <c r="C124" s="53" t="s">
        <v>42</v>
      </c>
      <c r="D124" s="155" t="s">
        <v>4</v>
      </c>
      <c r="E124" s="155" t="s">
        <v>7</v>
      </c>
      <c r="F124" s="155" t="s">
        <v>9</v>
      </c>
      <c r="G124" s="155" t="s">
        <v>11</v>
      </c>
      <c r="H124" s="155" t="s">
        <v>13</v>
      </c>
      <c r="I124" s="155" t="s">
        <v>15</v>
      </c>
      <c r="J124" s="155" t="s">
        <v>18</v>
      </c>
      <c r="K124" s="155" t="s">
        <v>20</v>
      </c>
      <c r="L124" s="155" t="s">
        <v>22</v>
      </c>
      <c r="M124" s="155" t="s">
        <v>24</v>
      </c>
      <c r="N124" s="157" t="s">
        <v>26</v>
      </c>
      <c r="O124" s="157" t="s">
        <v>29</v>
      </c>
      <c r="P124" s="157" t="s">
        <v>31</v>
      </c>
      <c r="Q124" s="157" t="s">
        <v>32</v>
      </c>
      <c r="R124" s="157" t="s">
        <v>34</v>
      </c>
      <c r="S124" s="161"/>
      <c r="T124" s="161" t="s">
        <v>255</v>
      </c>
      <c r="U124" s="157" t="s">
        <v>4</v>
      </c>
      <c r="V124" s="157" t="s">
        <v>7</v>
      </c>
      <c r="W124" s="157" t="s">
        <v>9</v>
      </c>
      <c r="X124" s="157" t="s">
        <v>11</v>
      </c>
      <c r="Y124" s="164" t="s">
        <v>13</v>
      </c>
      <c r="Z124" s="157" t="s">
        <v>15</v>
      </c>
      <c r="AA124" s="157" t="s">
        <v>18</v>
      </c>
      <c r="AB124" s="157" t="s">
        <v>20</v>
      </c>
      <c r="AC124" s="157" t="s">
        <v>22</v>
      </c>
      <c r="AD124" s="157" t="s">
        <v>24</v>
      </c>
      <c r="AE124" s="157" t="s">
        <v>26</v>
      </c>
      <c r="AF124" s="157" t="s">
        <v>29</v>
      </c>
      <c r="AG124" s="157" t="s">
        <v>31</v>
      </c>
      <c r="AH124" s="157" t="s">
        <v>32</v>
      </c>
      <c r="AI124" s="157" t="s">
        <v>34</v>
      </c>
      <c r="XFD124"/>
    </row>
    <row r="125" spans="2:35 16384:16384" s="18" customFormat="1">
      <c r="B125" s="53">
        <v>1</v>
      </c>
      <c r="C125" s="127" t="s">
        <v>353</v>
      </c>
      <c r="D125" s="53">
        <v>0</v>
      </c>
      <c r="E125" s="53">
        <v>1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  <c r="P125" s="53">
        <v>0</v>
      </c>
      <c r="Q125" s="53">
        <v>0</v>
      </c>
      <c r="R125" s="53">
        <v>0</v>
      </c>
      <c r="S125" s="53">
        <f>COUNTIF(D125:R125,"&gt;0")</f>
        <v>1</v>
      </c>
      <c r="T125" s="53">
        <f>1+LOG($E$122/S125)</f>
        <v>2.1760912590556813</v>
      </c>
      <c r="U125" s="56">
        <f t="shared" ref="U125:U149" si="12">T125*D125</f>
        <v>0</v>
      </c>
      <c r="V125" s="54">
        <f>T125*E125</f>
        <v>2.1760912590556813</v>
      </c>
      <c r="W125" s="53">
        <f t="shared" ref="W125:AI125" si="13">$T125*F125</f>
        <v>0</v>
      </c>
      <c r="X125" s="53">
        <f t="shared" si="13"/>
        <v>0</v>
      </c>
      <c r="Y125" s="53">
        <f t="shared" si="13"/>
        <v>0</v>
      </c>
      <c r="Z125" s="53">
        <f t="shared" si="13"/>
        <v>0</v>
      </c>
      <c r="AA125" s="53">
        <f t="shared" si="13"/>
        <v>0</v>
      </c>
      <c r="AB125" s="53">
        <f t="shared" si="13"/>
        <v>0</v>
      </c>
      <c r="AC125" s="53">
        <f t="shared" si="13"/>
        <v>0</v>
      </c>
      <c r="AD125" s="53">
        <f t="shared" si="13"/>
        <v>0</v>
      </c>
      <c r="AE125" s="53">
        <f t="shared" si="13"/>
        <v>0</v>
      </c>
      <c r="AF125" s="53">
        <f t="shared" si="13"/>
        <v>0</v>
      </c>
      <c r="AG125" s="53">
        <f t="shared" si="13"/>
        <v>0</v>
      </c>
      <c r="AH125" s="53">
        <f t="shared" si="13"/>
        <v>0</v>
      </c>
      <c r="AI125" s="53">
        <f t="shared" si="13"/>
        <v>0</v>
      </c>
      <c r="XFD125"/>
    </row>
    <row r="126" spans="2:35 16384:16384" s="18" customFormat="1">
      <c r="B126" s="53">
        <v>2</v>
      </c>
      <c r="C126" s="127" t="s">
        <v>386</v>
      </c>
      <c r="D126" s="53">
        <v>1</v>
      </c>
      <c r="E126" s="53">
        <v>0</v>
      </c>
      <c r="F126" s="53">
        <v>0</v>
      </c>
      <c r="G126" s="53">
        <v>0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  <c r="P126" s="53">
        <v>0</v>
      </c>
      <c r="Q126" s="53">
        <v>0</v>
      </c>
      <c r="R126" s="53">
        <v>0</v>
      </c>
      <c r="S126" s="53">
        <f t="shared" ref="S126:S149" si="14">COUNTIF(D126:R126,"&gt;0")</f>
        <v>1</v>
      </c>
      <c r="T126" s="53">
        <f t="shared" ref="T126:T149" si="15">1+LOG($E$122/S126)</f>
        <v>2.1760912590556813</v>
      </c>
      <c r="U126" s="54">
        <f t="shared" si="12"/>
        <v>2.1760912590556813</v>
      </c>
      <c r="V126" s="53">
        <f t="shared" ref="V126:V149" si="16">T126*E126</f>
        <v>0</v>
      </c>
      <c r="W126" s="53">
        <f t="shared" ref="W126:W149" si="17">T126*F126</f>
        <v>0</v>
      </c>
      <c r="X126" s="53">
        <f t="shared" ref="X126:X149" si="18">$T126*G126</f>
        <v>0</v>
      </c>
      <c r="Y126" s="53">
        <f t="shared" ref="Y126:Y149" si="19">$T126*H126</f>
        <v>0</v>
      </c>
      <c r="Z126" s="53">
        <f t="shared" ref="Z126:Z149" si="20">$T126*I126</f>
        <v>0</v>
      </c>
      <c r="AA126" s="53">
        <f t="shared" ref="AA126:AA149" si="21">$T126*J126</f>
        <v>0</v>
      </c>
      <c r="AB126" s="53">
        <f t="shared" ref="AB126:AB149" si="22">$T126*K126</f>
        <v>0</v>
      </c>
      <c r="AC126" s="53">
        <f t="shared" ref="AC126:AC149" si="23">$T126*L126</f>
        <v>0</v>
      </c>
      <c r="AD126" s="53">
        <f t="shared" ref="AD126:AD149" si="24">$T126*M126</f>
        <v>0</v>
      </c>
      <c r="AE126" s="53">
        <f t="shared" ref="AE126:AE149" si="25">$T126*N126</f>
        <v>0</v>
      </c>
      <c r="AF126" s="53">
        <f t="shared" ref="AF126:AF149" si="26">$T126*O126</f>
        <v>0</v>
      </c>
      <c r="AG126" s="53">
        <f t="shared" ref="AG126:AG149" si="27">$T126*P126</f>
        <v>0</v>
      </c>
      <c r="AH126" s="53">
        <f t="shared" ref="AH126:AH149" si="28">$T126*Q126</f>
        <v>0</v>
      </c>
      <c r="AI126" s="53">
        <f t="shared" ref="AI126:AI149" si="29">$T126*R126</f>
        <v>0</v>
      </c>
      <c r="XFD126"/>
    </row>
    <row r="127" spans="2:35 16384:16384" s="18" customFormat="1">
      <c r="B127" s="53">
        <v>3</v>
      </c>
      <c r="C127" s="127" t="s">
        <v>370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  <c r="P127" s="53">
        <v>1</v>
      </c>
      <c r="Q127" s="53">
        <v>0</v>
      </c>
      <c r="R127" s="53">
        <v>0</v>
      </c>
      <c r="S127" s="53">
        <f t="shared" si="14"/>
        <v>1</v>
      </c>
      <c r="T127" s="53">
        <f t="shared" si="15"/>
        <v>2.1760912590556813</v>
      </c>
      <c r="U127" s="56">
        <f t="shared" si="12"/>
        <v>0</v>
      </c>
      <c r="V127" s="53">
        <f t="shared" si="16"/>
        <v>0</v>
      </c>
      <c r="W127" s="53">
        <f t="shared" si="17"/>
        <v>0</v>
      </c>
      <c r="X127" s="53">
        <f t="shared" si="18"/>
        <v>0</v>
      </c>
      <c r="Y127" s="53">
        <f t="shared" si="19"/>
        <v>0</v>
      </c>
      <c r="Z127" s="53">
        <f t="shared" si="20"/>
        <v>0</v>
      </c>
      <c r="AA127" s="53">
        <f t="shared" si="21"/>
        <v>0</v>
      </c>
      <c r="AB127" s="53">
        <f t="shared" si="22"/>
        <v>0</v>
      </c>
      <c r="AC127" s="53">
        <f t="shared" si="23"/>
        <v>0</v>
      </c>
      <c r="AD127" s="53">
        <f t="shared" si="24"/>
        <v>0</v>
      </c>
      <c r="AE127" s="53">
        <f t="shared" si="25"/>
        <v>0</v>
      </c>
      <c r="AF127" s="53">
        <f t="shared" si="26"/>
        <v>0</v>
      </c>
      <c r="AG127" s="54">
        <f t="shared" si="27"/>
        <v>2.1760912590556813</v>
      </c>
      <c r="AH127" s="53">
        <f t="shared" si="28"/>
        <v>0</v>
      </c>
      <c r="AI127" s="53">
        <f t="shared" si="29"/>
        <v>0</v>
      </c>
      <c r="XFD127"/>
    </row>
    <row r="128" spans="2:35 16384:16384" s="18" customFormat="1">
      <c r="B128" s="127">
        <v>4</v>
      </c>
      <c r="C128" s="127" t="s">
        <v>369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1</v>
      </c>
      <c r="O128" s="53">
        <v>0</v>
      </c>
      <c r="P128" s="53">
        <v>0</v>
      </c>
      <c r="Q128" s="53">
        <v>0</v>
      </c>
      <c r="R128" s="53">
        <v>0</v>
      </c>
      <c r="S128" s="53">
        <f t="shared" si="14"/>
        <v>1</v>
      </c>
      <c r="T128" s="53">
        <f t="shared" si="15"/>
        <v>2.1760912590556813</v>
      </c>
      <c r="U128" s="56">
        <f t="shared" si="12"/>
        <v>0</v>
      </c>
      <c r="V128" s="53">
        <f t="shared" si="16"/>
        <v>0</v>
      </c>
      <c r="W128" s="53">
        <f t="shared" si="17"/>
        <v>0</v>
      </c>
      <c r="X128" s="53">
        <f t="shared" si="18"/>
        <v>0</v>
      </c>
      <c r="Y128" s="53">
        <f t="shared" si="19"/>
        <v>0</v>
      </c>
      <c r="Z128" s="53">
        <f t="shared" si="20"/>
        <v>0</v>
      </c>
      <c r="AA128" s="53">
        <f t="shared" si="21"/>
        <v>0</v>
      </c>
      <c r="AB128" s="53">
        <f t="shared" si="22"/>
        <v>0</v>
      </c>
      <c r="AC128" s="53">
        <f t="shared" si="23"/>
        <v>0</v>
      </c>
      <c r="AD128" s="53">
        <f t="shared" si="24"/>
        <v>0</v>
      </c>
      <c r="AE128" s="54">
        <f t="shared" si="25"/>
        <v>2.1760912590556813</v>
      </c>
      <c r="AF128" s="53">
        <f t="shared" si="26"/>
        <v>0</v>
      </c>
      <c r="AG128" s="53">
        <f t="shared" si="27"/>
        <v>0</v>
      </c>
      <c r="AH128" s="53">
        <f t="shared" si="28"/>
        <v>0</v>
      </c>
      <c r="AI128" s="53">
        <f t="shared" si="29"/>
        <v>0</v>
      </c>
      <c r="XFD128"/>
    </row>
    <row r="129" spans="2:35 16384:16384" s="18" customFormat="1">
      <c r="B129" s="53">
        <v>5</v>
      </c>
      <c r="C129" s="127" t="s">
        <v>352</v>
      </c>
      <c r="D129" s="53">
        <v>1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  <c r="P129" s="53">
        <v>0</v>
      </c>
      <c r="Q129" s="53">
        <v>0</v>
      </c>
      <c r="R129" s="53">
        <v>0</v>
      </c>
      <c r="S129" s="53">
        <f t="shared" si="14"/>
        <v>1</v>
      </c>
      <c r="T129" s="53">
        <f t="shared" si="15"/>
        <v>2.1760912590556813</v>
      </c>
      <c r="U129" s="54">
        <f t="shared" si="12"/>
        <v>2.1760912590556813</v>
      </c>
      <c r="V129" s="53">
        <f t="shared" si="16"/>
        <v>0</v>
      </c>
      <c r="W129" s="53">
        <f t="shared" si="17"/>
        <v>0</v>
      </c>
      <c r="X129" s="53">
        <f t="shared" si="18"/>
        <v>0</v>
      </c>
      <c r="Y129" s="53">
        <f t="shared" si="19"/>
        <v>0</v>
      </c>
      <c r="Z129" s="53">
        <f t="shared" si="20"/>
        <v>0</v>
      </c>
      <c r="AA129" s="53">
        <f t="shared" si="21"/>
        <v>0</v>
      </c>
      <c r="AB129" s="53">
        <f t="shared" si="22"/>
        <v>0</v>
      </c>
      <c r="AC129" s="53">
        <f t="shared" si="23"/>
        <v>0</v>
      </c>
      <c r="AD129" s="53">
        <f t="shared" si="24"/>
        <v>0</v>
      </c>
      <c r="AE129" s="53">
        <f t="shared" si="25"/>
        <v>0</v>
      </c>
      <c r="AF129" s="53">
        <f t="shared" si="26"/>
        <v>0</v>
      </c>
      <c r="AG129" s="53">
        <f t="shared" si="27"/>
        <v>0</v>
      </c>
      <c r="AH129" s="53">
        <f t="shared" si="28"/>
        <v>0</v>
      </c>
      <c r="AI129" s="53">
        <f t="shared" si="29"/>
        <v>0</v>
      </c>
      <c r="XFD129"/>
    </row>
    <row r="130" spans="2:35 16384:16384" s="18" customFormat="1">
      <c r="B130" s="53">
        <v>6</v>
      </c>
      <c r="C130" s="127" t="s">
        <v>355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1</v>
      </c>
      <c r="J130" s="53">
        <v>1</v>
      </c>
      <c r="K130" s="53">
        <v>1</v>
      </c>
      <c r="L130" s="53">
        <v>0</v>
      </c>
      <c r="M130" s="53">
        <v>0</v>
      </c>
      <c r="N130" s="53">
        <v>0</v>
      </c>
      <c r="O130" s="53">
        <v>0</v>
      </c>
      <c r="P130" s="53">
        <v>0</v>
      </c>
      <c r="Q130" s="53">
        <v>0</v>
      </c>
      <c r="R130" s="53">
        <v>0</v>
      </c>
      <c r="S130" s="53">
        <f t="shared" si="14"/>
        <v>3</v>
      </c>
      <c r="T130" s="53">
        <f t="shared" si="15"/>
        <v>1.6989700043360187</v>
      </c>
      <c r="U130" s="56">
        <f t="shared" si="12"/>
        <v>0</v>
      </c>
      <c r="V130" s="53">
        <f t="shared" si="16"/>
        <v>0</v>
      </c>
      <c r="W130" s="53">
        <f t="shared" si="17"/>
        <v>0</v>
      </c>
      <c r="X130" s="53">
        <f t="shared" si="18"/>
        <v>0</v>
      </c>
      <c r="Y130" s="53">
        <f t="shared" si="19"/>
        <v>0</v>
      </c>
      <c r="Z130" s="54">
        <f t="shared" si="20"/>
        <v>1.6989700043360187</v>
      </c>
      <c r="AA130" s="54">
        <f t="shared" si="21"/>
        <v>1.6989700043360187</v>
      </c>
      <c r="AB130" s="54">
        <f t="shared" si="22"/>
        <v>1.6989700043360187</v>
      </c>
      <c r="AC130" s="53">
        <f t="shared" si="23"/>
        <v>0</v>
      </c>
      <c r="AD130" s="53">
        <f t="shared" si="24"/>
        <v>0</v>
      </c>
      <c r="AE130" s="53">
        <f t="shared" si="25"/>
        <v>0</v>
      </c>
      <c r="AF130" s="53">
        <f t="shared" si="26"/>
        <v>0</v>
      </c>
      <c r="AG130" s="53">
        <f t="shared" si="27"/>
        <v>0</v>
      </c>
      <c r="AH130" s="53">
        <f t="shared" si="28"/>
        <v>0</v>
      </c>
      <c r="AI130" s="53">
        <f t="shared" si="29"/>
        <v>0</v>
      </c>
      <c r="XFD130"/>
    </row>
    <row r="131" spans="2:35 16384:16384" s="18" customFormat="1">
      <c r="B131" s="53">
        <v>7</v>
      </c>
      <c r="C131" s="127" t="s">
        <v>372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  <c r="P131" s="53">
        <v>0</v>
      </c>
      <c r="Q131" s="53">
        <v>0</v>
      </c>
      <c r="R131" s="53">
        <v>0</v>
      </c>
      <c r="S131" s="53">
        <f t="shared" si="14"/>
        <v>1</v>
      </c>
      <c r="T131" s="53">
        <f t="shared" si="15"/>
        <v>2.1760912590556813</v>
      </c>
      <c r="U131" s="56">
        <f t="shared" si="12"/>
        <v>0</v>
      </c>
      <c r="V131" s="54">
        <f t="shared" si="16"/>
        <v>2.1760912590556813</v>
      </c>
      <c r="W131" s="53">
        <f t="shared" si="17"/>
        <v>0</v>
      </c>
      <c r="X131" s="53">
        <f t="shared" si="18"/>
        <v>0</v>
      </c>
      <c r="Y131" s="53">
        <f t="shared" si="19"/>
        <v>0</v>
      </c>
      <c r="Z131" s="53">
        <f t="shared" si="20"/>
        <v>0</v>
      </c>
      <c r="AA131" s="53">
        <f t="shared" si="21"/>
        <v>0</v>
      </c>
      <c r="AB131" s="53">
        <f t="shared" si="22"/>
        <v>0</v>
      </c>
      <c r="AC131" s="53">
        <f t="shared" si="23"/>
        <v>0</v>
      </c>
      <c r="AD131" s="53">
        <f t="shared" si="24"/>
        <v>0</v>
      </c>
      <c r="AE131" s="53">
        <f t="shared" si="25"/>
        <v>0</v>
      </c>
      <c r="AF131" s="53">
        <f t="shared" si="26"/>
        <v>0</v>
      </c>
      <c r="AG131" s="53">
        <f t="shared" si="27"/>
        <v>0</v>
      </c>
      <c r="AH131" s="53">
        <f t="shared" si="28"/>
        <v>0</v>
      </c>
      <c r="AI131" s="53">
        <f t="shared" si="29"/>
        <v>0</v>
      </c>
      <c r="XFD131"/>
    </row>
    <row r="132" spans="2:35 16384:16384" s="18" customFormat="1">
      <c r="B132" s="127">
        <v>8</v>
      </c>
      <c r="C132" s="127" t="s">
        <v>375</v>
      </c>
      <c r="D132" s="53">
        <v>0</v>
      </c>
      <c r="E132" s="53">
        <v>0</v>
      </c>
      <c r="F132" s="53">
        <v>0</v>
      </c>
      <c r="G132" s="53">
        <v>0</v>
      </c>
      <c r="H132" s="53">
        <v>0</v>
      </c>
      <c r="I132" s="53">
        <v>1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  <c r="P132" s="53">
        <v>0</v>
      </c>
      <c r="Q132" s="53">
        <v>0</v>
      </c>
      <c r="R132" s="53">
        <v>0</v>
      </c>
      <c r="S132" s="53">
        <f t="shared" si="14"/>
        <v>2</v>
      </c>
      <c r="T132" s="53">
        <f t="shared" si="15"/>
        <v>1.8750612633917001</v>
      </c>
      <c r="U132" s="56">
        <f t="shared" si="12"/>
        <v>0</v>
      </c>
      <c r="V132" s="53">
        <f t="shared" si="16"/>
        <v>0</v>
      </c>
      <c r="W132" s="53">
        <f t="shared" si="17"/>
        <v>0</v>
      </c>
      <c r="X132" s="53">
        <f t="shared" si="18"/>
        <v>0</v>
      </c>
      <c r="Y132" s="53">
        <f t="shared" si="19"/>
        <v>0</v>
      </c>
      <c r="Z132" s="54">
        <f t="shared" si="20"/>
        <v>1.8750612633917001</v>
      </c>
      <c r="AA132" s="53">
        <f t="shared" si="21"/>
        <v>0</v>
      </c>
      <c r="AB132" s="54">
        <f t="shared" si="22"/>
        <v>1.8750612633917001</v>
      </c>
      <c r="AC132" s="53">
        <f t="shared" si="23"/>
        <v>0</v>
      </c>
      <c r="AD132" s="53">
        <f t="shared" si="24"/>
        <v>0</v>
      </c>
      <c r="AE132" s="53">
        <f t="shared" si="25"/>
        <v>0</v>
      </c>
      <c r="AF132" s="53">
        <f t="shared" si="26"/>
        <v>0</v>
      </c>
      <c r="AG132" s="53">
        <f t="shared" si="27"/>
        <v>0</v>
      </c>
      <c r="AH132" s="53">
        <f t="shared" si="28"/>
        <v>0</v>
      </c>
      <c r="AI132" s="53">
        <f t="shared" si="29"/>
        <v>0</v>
      </c>
      <c r="XFD132"/>
    </row>
    <row r="133" spans="2:35 16384:16384" s="18" customFormat="1">
      <c r="B133" s="53">
        <v>9</v>
      </c>
      <c r="C133" s="127" t="s">
        <v>383</v>
      </c>
      <c r="D133" s="53">
        <v>1</v>
      </c>
      <c r="E133" s="53">
        <v>0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  <c r="P133" s="53">
        <v>0</v>
      </c>
      <c r="Q133" s="53">
        <v>0</v>
      </c>
      <c r="R133" s="53">
        <v>0</v>
      </c>
      <c r="S133" s="53">
        <f t="shared" si="14"/>
        <v>1</v>
      </c>
      <c r="T133" s="53">
        <f t="shared" si="15"/>
        <v>2.1760912590556813</v>
      </c>
      <c r="U133" s="54">
        <f t="shared" si="12"/>
        <v>2.1760912590556813</v>
      </c>
      <c r="V133" s="53">
        <f t="shared" si="16"/>
        <v>0</v>
      </c>
      <c r="W133" s="53">
        <f t="shared" si="17"/>
        <v>0</v>
      </c>
      <c r="X133" s="53">
        <f t="shared" si="18"/>
        <v>0</v>
      </c>
      <c r="Y133" s="53">
        <f t="shared" si="19"/>
        <v>0</v>
      </c>
      <c r="Z133" s="53">
        <f t="shared" si="20"/>
        <v>0</v>
      </c>
      <c r="AA133" s="53">
        <f t="shared" si="21"/>
        <v>0</v>
      </c>
      <c r="AB133" s="53">
        <f t="shared" si="22"/>
        <v>0</v>
      </c>
      <c r="AC133" s="53">
        <f t="shared" si="23"/>
        <v>0</v>
      </c>
      <c r="AD133" s="53">
        <f t="shared" si="24"/>
        <v>0</v>
      </c>
      <c r="AE133" s="53">
        <f t="shared" si="25"/>
        <v>0</v>
      </c>
      <c r="AF133" s="53">
        <f t="shared" si="26"/>
        <v>0</v>
      </c>
      <c r="AG133" s="53">
        <f t="shared" si="27"/>
        <v>0</v>
      </c>
      <c r="AH133" s="53">
        <f t="shared" si="28"/>
        <v>0</v>
      </c>
      <c r="AI133" s="53">
        <f t="shared" si="29"/>
        <v>0</v>
      </c>
      <c r="XFD133"/>
    </row>
    <row r="134" spans="2:35 16384:16384" s="18" customFormat="1">
      <c r="B134" s="53">
        <v>10</v>
      </c>
      <c r="C134" s="127" t="s">
        <v>376</v>
      </c>
      <c r="D134" s="53">
        <v>0</v>
      </c>
      <c r="E134" s="53">
        <v>0</v>
      </c>
      <c r="F134" s="53">
        <v>0</v>
      </c>
      <c r="G134" s="53">
        <v>0</v>
      </c>
      <c r="H134" s="53">
        <v>0</v>
      </c>
      <c r="I134" s="53">
        <v>0</v>
      </c>
      <c r="J134" s="53">
        <v>1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  <c r="P134" s="53">
        <v>0</v>
      </c>
      <c r="Q134" s="53">
        <v>0</v>
      </c>
      <c r="R134" s="53">
        <v>0</v>
      </c>
      <c r="S134" s="53">
        <f t="shared" si="14"/>
        <v>1</v>
      </c>
      <c r="T134" s="53">
        <f t="shared" si="15"/>
        <v>2.1760912590556813</v>
      </c>
      <c r="U134" s="56">
        <f t="shared" si="12"/>
        <v>0</v>
      </c>
      <c r="V134" s="53">
        <f t="shared" si="16"/>
        <v>0</v>
      </c>
      <c r="W134" s="53">
        <f t="shared" si="17"/>
        <v>0</v>
      </c>
      <c r="X134" s="53">
        <f t="shared" si="18"/>
        <v>0</v>
      </c>
      <c r="Y134" s="53">
        <f t="shared" si="19"/>
        <v>0</v>
      </c>
      <c r="Z134" s="53">
        <f t="shared" si="20"/>
        <v>0</v>
      </c>
      <c r="AA134" s="54">
        <f t="shared" si="21"/>
        <v>2.1760912590556813</v>
      </c>
      <c r="AB134" s="53">
        <f t="shared" si="22"/>
        <v>0</v>
      </c>
      <c r="AC134" s="53">
        <f t="shared" si="23"/>
        <v>0</v>
      </c>
      <c r="AD134" s="53">
        <f t="shared" si="24"/>
        <v>0</v>
      </c>
      <c r="AE134" s="53">
        <f t="shared" si="25"/>
        <v>0</v>
      </c>
      <c r="AF134" s="53">
        <f t="shared" si="26"/>
        <v>0</v>
      </c>
      <c r="AG134" s="53">
        <f t="shared" si="27"/>
        <v>0</v>
      </c>
      <c r="AH134" s="53">
        <f t="shared" si="28"/>
        <v>0</v>
      </c>
      <c r="AI134" s="53">
        <f t="shared" si="29"/>
        <v>0</v>
      </c>
      <c r="XFD134"/>
    </row>
    <row r="135" spans="2:35 16384:16384" s="18" customFormat="1">
      <c r="B135" s="127">
        <v>11</v>
      </c>
      <c r="C135" s="127" t="s">
        <v>365</v>
      </c>
      <c r="D135" s="53">
        <v>0</v>
      </c>
      <c r="E135" s="53">
        <v>1</v>
      </c>
      <c r="F135" s="53">
        <v>0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  <c r="P135" s="53">
        <v>0</v>
      </c>
      <c r="Q135" s="53">
        <v>0</v>
      </c>
      <c r="R135" s="53">
        <v>0</v>
      </c>
      <c r="S135" s="53">
        <f t="shared" si="14"/>
        <v>1</v>
      </c>
      <c r="T135" s="53">
        <f t="shared" si="15"/>
        <v>2.1760912590556813</v>
      </c>
      <c r="U135" s="56">
        <f t="shared" si="12"/>
        <v>0</v>
      </c>
      <c r="V135" s="54">
        <f t="shared" si="16"/>
        <v>2.1760912590556813</v>
      </c>
      <c r="W135" s="53">
        <f t="shared" si="17"/>
        <v>0</v>
      </c>
      <c r="X135" s="53">
        <f t="shared" si="18"/>
        <v>0</v>
      </c>
      <c r="Y135" s="53">
        <f t="shared" si="19"/>
        <v>0</v>
      </c>
      <c r="Z135" s="53">
        <f t="shared" si="20"/>
        <v>0</v>
      </c>
      <c r="AA135" s="53">
        <f t="shared" si="21"/>
        <v>0</v>
      </c>
      <c r="AB135" s="53">
        <f t="shared" si="22"/>
        <v>0</v>
      </c>
      <c r="AC135" s="53">
        <f t="shared" si="23"/>
        <v>0</v>
      </c>
      <c r="AD135" s="53">
        <f t="shared" si="24"/>
        <v>0</v>
      </c>
      <c r="AE135" s="53">
        <f t="shared" si="25"/>
        <v>0</v>
      </c>
      <c r="AF135" s="53">
        <f t="shared" si="26"/>
        <v>0</v>
      </c>
      <c r="AG135" s="53">
        <f t="shared" si="27"/>
        <v>0</v>
      </c>
      <c r="AH135" s="53">
        <f t="shared" si="28"/>
        <v>0</v>
      </c>
      <c r="AI135" s="53">
        <f t="shared" si="29"/>
        <v>0</v>
      </c>
      <c r="XFD135"/>
    </row>
    <row r="136" spans="2:35 16384:16384" s="18" customFormat="1">
      <c r="B136" s="127">
        <v>12</v>
      </c>
      <c r="C136" s="127" t="s">
        <v>371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1</v>
      </c>
      <c r="L136" s="53">
        <v>0</v>
      </c>
      <c r="M136" s="53">
        <v>0</v>
      </c>
      <c r="N136" s="53">
        <v>0</v>
      </c>
      <c r="O136" s="53">
        <v>0</v>
      </c>
      <c r="P136" s="53">
        <v>0</v>
      </c>
      <c r="Q136" s="53">
        <v>0</v>
      </c>
      <c r="R136" s="53">
        <v>0</v>
      </c>
      <c r="S136" s="53">
        <f t="shared" si="14"/>
        <v>1</v>
      </c>
      <c r="T136" s="53">
        <f t="shared" si="15"/>
        <v>2.1760912590556813</v>
      </c>
      <c r="U136" s="56">
        <f t="shared" si="12"/>
        <v>0</v>
      </c>
      <c r="V136" s="53">
        <f t="shared" si="16"/>
        <v>0</v>
      </c>
      <c r="W136" s="53">
        <f t="shared" si="17"/>
        <v>0</v>
      </c>
      <c r="X136" s="53">
        <f t="shared" si="18"/>
        <v>0</v>
      </c>
      <c r="Y136" s="53">
        <f t="shared" si="19"/>
        <v>0</v>
      </c>
      <c r="Z136" s="53">
        <f t="shared" si="20"/>
        <v>0</v>
      </c>
      <c r="AA136" s="53">
        <f t="shared" si="21"/>
        <v>0</v>
      </c>
      <c r="AB136" s="54">
        <f t="shared" si="22"/>
        <v>2.1760912590556813</v>
      </c>
      <c r="AC136" s="53">
        <f t="shared" si="23"/>
        <v>0</v>
      </c>
      <c r="AD136" s="53">
        <f t="shared" si="24"/>
        <v>0</v>
      </c>
      <c r="AE136" s="53">
        <f t="shared" si="25"/>
        <v>0</v>
      </c>
      <c r="AF136" s="53">
        <f t="shared" si="26"/>
        <v>0</v>
      </c>
      <c r="AG136" s="53">
        <f t="shared" si="27"/>
        <v>0</v>
      </c>
      <c r="AH136" s="53">
        <f t="shared" si="28"/>
        <v>0</v>
      </c>
      <c r="AI136" s="53">
        <f t="shared" si="29"/>
        <v>0</v>
      </c>
      <c r="XFD136"/>
    </row>
    <row r="137" spans="2:35 16384:16384" s="18" customFormat="1">
      <c r="B137" s="127">
        <v>13</v>
      </c>
      <c r="C137" s="127" t="s">
        <v>368</v>
      </c>
      <c r="D137" s="53">
        <v>0</v>
      </c>
      <c r="E137" s="53">
        <v>0</v>
      </c>
      <c r="F137" s="53">
        <v>0</v>
      </c>
      <c r="G137" s="53">
        <v>0</v>
      </c>
      <c r="H137" s="53">
        <v>0</v>
      </c>
      <c r="I137" s="53">
        <v>1</v>
      </c>
      <c r="J137" s="53">
        <v>0</v>
      </c>
      <c r="K137" s="53">
        <v>0</v>
      </c>
      <c r="L137" s="53">
        <v>0</v>
      </c>
      <c r="M137" s="53">
        <v>1</v>
      </c>
      <c r="N137" s="53">
        <v>0</v>
      </c>
      <c r="O137" s="53">
        <v>0</v>
      </c>
      <c r="P137" s="53">
        <v>0</v>
      </c>
      <c r="Q137" s="53">
        <v>0</v>
      </c>
      <c r="R137" s="53">
        <v>0</v>
      </c>
      <c r="S137" s="53">
        <f t="shared" si="14"/>
        <v>2</v>
      </c>
      <c r="T137" s="53">
        <f t="shared" si="15"/>
        <v>1.8750612633917001</v>
      </c>
      <c r="U137" s="56">
        <f t="shared" si="12"/>
        <v>0</v>
      </c>
      <c r="V137" s="53">
        <f t="shared" si="16"/>
        <v>0</v>
      </c>
      <c r="W137" s="53">
        <f t="shared" si="17"/>
        <v>0</v>
      </c>
      <c r="X137" s="53">
        <f t="shared" si="18"/>
        <v>0</v>
      </c>
      <c r="Y137" s="53">
        <f t="shared" si="19"/>
        <v>0</v>
      </c>
      <c r="Z137" s="54">
        <f t="shared" si="20"/>
        <v>1.8750612633917001</v>
      </c>
      <c r="AA137" s="53">
        <f t="shared" si="21"/>
        <v>0</v>
      </c>
      <c r="AB137" s="53">
        <f t="shared" si="22"/>
        <v>0</v>
      </c>
      <c r="AC137" s="53">
        <f t="shared" si="23"/>
        <v>0</v>
      </c>
      <c r="AD137" s="54">
        <f t="shared" si="24"/>
        <v>1.8750612633917001</v>
      </c>
      <c r="AE137" s="53">
        <f t="shared" si="25"/>
        <v>0</v>
      </c>
      <c r="AF137" s="53">
        <f t="shared" si="26"/>
        <v>0</v>
      </c>
      <c r="AG137" s="53">
        <f t="shared" si="27"/>
        <v>0</v>
      </c>
      <c r="AH137" s="53">
        <f t="shared" si="28"/>
        <v>0</v>
      </c>
      <c r="AI137" s="53">
        <f t="shared" si="29"/>
        <v>0</v>
      </c>
      <c r="XFD137"/>
    </row>
    <row r="138" spans="2:35 16384:16384" s="18" customFormat="1">
      <c r="B138" s="127">
        <v>14</v>
      </c>
      <c r="C138" s="127" t="s">
        <v>356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1</v>
      </c>
      <c r="M138" s="53">
        <v>0</v>
      </c>
      <c r="N138" s="53">
        <v>0</v>
      </c>
      <c r="O138" s="53">
        <v>0</v>
      </c>
      <c r="P138" s="53">
        <v>0</v>
      </c>
      <c r="Q138" s="53">
        <v>0</v>
      </c>
      <c r="R138" s="53">
        <v>0</v>
      </c>
      <c r="S138" s="53">
        <f t="shared" si="14"/>
        <v>1</v>
      </c>
      <c r="T138" s="53">
        <f t="shared" si="15"/>
        <v>2.1760912590556813</v>
      </c>
      <c r="U138" s="56">
        <f t="shared" si="12"/>
        <v>0</v>
      </c>
      <c r="V138" s="53">
        <f t="shared" si="16"/>
        <v>0</v>
      </c>
      <c r="W138" s="53">
        <f t="shared" si="17"/>
        <v>0</v>
      </c>
      <c r="X138" s="53">
        <f t="shared" si="18"/>
        <v>0</v>
      </c>
      <c r="Y138" s="53">
        <f t="shared" si="19"/>
        <v>0</v>
      </c>
      <c r="Z138" s="53">
        <f t="shared" si="20"/>
        <v>0</v>
      </c>
      <c r="AA138" s="53">
        <f t="shared" si="21"/>
        <v>0</v>
      </c>
      <c r="AB138" s="53">
        <f t="shared" si="22"/>
        <v>0</v>
      </c>
      <c r="AC138" s="54">
        <f t="shared" si="23"/>
        <v>2.1760912590556813</v>
      </c>
      <c r="AD138" s="53">
        <f t="shared" si="24"/>
        <v>0</v>
      </c>
      <c r="AE138" s="53">
        <f t="shared" si="25"/>
        <v>0</v>
      </c>
      <c r="AF138" s="53">
        <f t="shared" si="26"/>
        <v>0</v>
      </c>
      <c r="AG138" s="53">
        <f t="shared" si="27"/>
        <v>0</v>
      </c>
      <c r="AH138" s="53">
        <f t="shared" si="28"/>
        <v>0</v>
      </c>
      <c r="AI138" s="53">
        <f t="shared" si="29"/>
        <v>0</v>
      </c>
      <c r="XFD138"/>
    </row>
    <row r="139" spans="2:35 16384:16384" s="18" customFormat="1">
      <c r="B139" s="127">
        <v>15</v>
      </c>
      <c r="C139" s="127" t="s">
        <v>362</v>
      </c>
      <c r="D139" s="53">
        <v>0</v>
      </c>
      <c r="E139" s="53">
        <v>0</v>
      </c>
      <c r="F139" s="53">
        <v>0</v>
      </c>
      <c r="G139" s="53">
        <v>0</v>
      </c>
      <c r="H139" s="53">
        <v>0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  <c r="N139" s="53">
        <v>1</v>
      </c>
      <c r="O139" s="53">
        <v>1</v>
      </c>
      <c r="P139" s="53">
        <v>0</v>
      </c>
      <c r="Q139" s="53">
        <v>0</v>
      </c>
      <c r="R139" s="53">
        <v>0</v>
      </c>
      <c r="S139" s="53">
        <f t="shared" si="14"/>
        <v>2</v>
      </c>
      <c r="T139" s="53">
        <f t="shared" si="15"/>
        <v>1.8750612633917001</v>
      </c>
      <c r="U139" s="56">
        <f t="shared" si="12"/>
        <v>0</v>
      </c>
      <c r="V139" s="53">
        <f t="shared" si="16"/>
        <v>0</v>
      </c>
      <c r="W139" s="53">
        <f t="shared" si="17"/>
        <v>0</v>
      </c>
      <c r="X139" s="53">
        <f t="shared" si="18"/>
        <v>0</v>
      </c>
      <c r="Y139" s="53">
        <f t="shared" si="19"/>
        <v>0</v>
      </c>
      <c r="Z139" s="53">
        <f t="shared" si="20"/>
        <v>0</v>
      </c>
      <c r="AA139" s="53">
        <f t="shared" si="21"/>
        <v>0</v>
      </c>
      <c r="AB139" s="53">
        <f t="shared" si="22"/>
        <v>0</v>
      </c>
      <c r="AC139" s="53">
        <f t="shared" si="23"/>
        <v>0</v>
      </c>
      <c r="AD139" s="53">
        <f t="shared" si="24"/>
        <v>0</v>
      </c>
      <c r="AE139" s="54">
        <f t="shared" si="25"/>
        <v>1.8750612633917001</v>
      </c>
      <c r="AF139" s="54">
        <f t="shared" si="26"/>
        <v>1.8750612633917001</v>
      </c>
      <c r="AG139" s="53">
        <f t="shared" si="27"/>
        <v>0</v>
      </c>
      <c r="AH139" s="53">
        <f t="shared" si="28"/>
        <v>0</v>
      </c>
      <c r="AI139" s="53">
        <f t="shared" si="29"/>
        <v>0</v>
      </c>
      <c r="XFD139"/>
    </row>
    <row r="140" spans="2:35 16384:16384" s="18" customFormat="1">
      <c r="B140" s="127">
        <v>16</v>
      </c>
      <c r="C140" s="127" t="s">
        <v>354</v>
      </c>
      <c r="D140" s="53">
        <v>0</v>
      </c>
      <c r="E140" s="53">
        <v>0</v>
      </c>
      <c r="F140" s="53">
        <v>1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  <c r="P140" s="53">
        <v>0</v>
      </c>
      <c r="Q140" s="53">
        <v>0</v>
      </c>
      <c r="R140" s="53">
        <v>0</v>
      </c>
      <c r="S140" s="53">
        <f t="shared" si="14"/>
        <v>1</v>
      </c>
      <c r="T140" s="53">
        <f t="shared" si="15"/>
        <v>2.1760912590556813</v>
      </c>
      <c r="U140" s="56">
        <f t="shared" si="12"/>
        <v>0</v>
      </c>
      <c r="V140" s="53">
        <f t="shared" si="16"/>
        <v>0</v>
      </c>
      <c r="W140" s="54">
        <f t="shared" si="17"/>
        <v>2.1760912590556813</v>
      </c>
      <c r="X140" s="53">
        <f t="shared" si="18"/>
        <v>0</v>
      </c>
      <c r="Y140" s="53">
        <f t="shared" si="19"/>
        <v>0</v>
      </c>
      <c r="Z140" s="53">
        <f t="shared" si="20"/>
        <v>0</v>
      </c>
      <c r="AA140" s="53">
        <f t="shared" si="21"/>
        <v>0</v>
      </c>
      <c r="AB140" s="53">
        <f t="shared" si="22"/>
        <v>0</v>
      </c>
      <c r="AC140" s="53">
        <f t="shared" si="23"/>
        <v>0</v>
      </c>
      <c r="AD140" s="53">
        <f t="shared" si="24"/>
        <v>0</v>
      </c>
      <c r="AE140" s="53">
        <f t="shared" si="25"/>
        <v>0</v>
      </c>
      <c r="AF140" s="53">
        <f t="shared" si="26"/>
        <v>0</v>
      </c>
      <c r="AG140" s="53">
        <f t="shared" si="27"/>
        <v>0</v>
      </c>
      <c r="AH140" s="53">
        <f t="shared" si="28"/>
        <v>0</v>
      </c>
      <c r="AI140" s="53">
        <f t="shared" si="29"/>
        <v>0</v>
      </c>
      <c r="XFD140"/>
    </row>
    <row r="141" spans="2:35 16384:16384" s="18" customFormat="1">
      <c r="B141" s="127">
        <v>17</v>
      </c>
      <c r="C141" s="127" t="s">
        <v>382</v>
      </c>
      <c r="D141" s="53">
        <v>0</v>
      </c>
      <c r="E141" s="53">
        <v>0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  <c r="P141" s="53">
        <v>0</v>
      </c>
      <c r="Q141" s="53">
        <v>1</v>
      </c>
      <c r="R141" s="53">
        <v>0</v>
      </c>
      <c r="S141" s="53">
        <f t="shared" si="14"/>
        <v>1</v>
      </c>
      <c r="T141" s="53">
        <f t="shared" si="15"/>
        <v>2.1760912590556813</v>
      </c>
      <c r="U141" s="56">
        <f t="shared" si="12"/>
        <v>0</v>
      </c>
      <c r="V141" s="53">
        <f t="shared" si="16"/>
        <v>0</v>
      </c>
      <c r="W141" s="53">
        <f t="shared" si="17"/>
        <v>0</v>
      </c>
      <c r="X141" s="53">
        <f t="shared" si="18"/>
        <v>0</v>
      </c>
      <c r="Y141" s="53">
        <f t="shared" si="19"/>
        <v>0</v>
      </c>
      <c r="Z141" s="53">
        <f t="shared" si="20"/>
        <v>0</v>
      </c>
      <c r="AA141" s="53">
        <f t="shared" si="21"/>
        <v>0</v>
      </c>
      <c r="AB141" s="53">
        <f t="shared" si="22"/>
        <v>0</v>
      </c>
      <c r="AC141" s="53">
        <f t="shared" si="23"/>
        <v>0</v>
      </c>
      <c r="AD141" s="53">
        <f t="shared" si="24"/>
        <v>0</v>
      </c>
      <c r="AE141" s="53">
        <f t="shared" si="25"/>
        <v>0</v>
      </c>
      <c r="AF141" s="53">
        <f t="shared" si="26"/>
        <v>0</v>
      </c>
      <c r="AG141" s="53">
        <f t="shared" si="27"/>
        <v>0</v>
      </c>
      <c r="AH141" s="54">
        <f t="shared" si="28"/>
        <v>2.1760912590556813</v>
      </c>
      <c r="AI141" s="53">
        <f t="shared" si="29"/>
        <v>0</v>
      </c>
      <c r="XFD141"/>
    </row>
    <row r="142" spans="2:35 16384:16384" s="18" customFormat="1">
      <c r="B142" s="127">
        <v>18</v>
      </c>
      <c r="C142" s="127" t="s">
        <v>358</v>
      </c>
      <c r="D142" s="53">
        <v>0</v>
      </c>
      <c r="E142" s="53">
        <v>1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  <c r="P142" s="53">
        <v>0</v>
      </c>
      <c r="Q142" s="53">
        <v>0</v>
      </c>
      <c r="R142" s="53">
        <v>0</v>
      </c>
      <c r="S142" s="53">
        <f t="shared" si="14"/>
        <v>1</v>
      </c>
      <c r="T142" s="53">
        <f t="shared" si="15"/>
        <v>2.1760912590556813</v>
      </c>
      <c r="U142" s="56">
        <f t="shared" si="12"/>
        <v>0</v>
      </c>
      <c r="V142" s="54">
        <f t="shared" si="16"/>
        <v>2.1760912590556813</v>
      </c>
      <c r="W142" s="53">
        <f t="shared" si="17"/>
        <v>0</v>
      </c>
      <c r="X142" s="53">
        <f t="shared" si="18"/>
        <v>0</v>
      </c>
      <c r="Y142" s="53">
        <f t="shared" si="19"/>
        <v>0</v>
      </c>
      <c r="Z142" s="53">
        <f t="shared" si="20"/>
        <v>0</v>
      </c>
      <c r="AA142" s="53">
        <f t="shared" si="21"/>
        <v>0</v>
      </c>
      <c r="AB142" s="53">
        <f t="shared" si="22"/>
        <v>0</v>
      </c>
      <c r="AC142" s="53">
        <f t="shared" si="23"/>
        <v>0</v>
      </c>
      <c r="AD142" s="53">
        <f t="shared" si="24"/>
        <v>0</v>
      </c>
      <c r="AE142" s="53">
        <f t="shared" si="25"/>
        <v>0</v>
      </c>
      <c r="AF142" s="53">
        <f t="shared" si="26"/>
        <v>0</v>
      </c>
      <c r="AG142" s="53">
        <f t="shared" si="27"/>
        <v>0</v>
      </c>
      <c r="AH142" s="53">
        <f t="shared" si="28"/>
        <v>0</v>
      </c>
      <c r="AI142" s="53">
        <f t="shared" si="29"/>
        <v>0</v>
      </c>
      <c r="XFD142"/>
    </row>
    <row r="143" spans="2:35 16384:16384" s="18" customFormat="1">
      <c r="B143" s="127">
        <v>19</v>
      </c>
      <c r="C143" s="127" t="s">
        <v>384</v>
      </c>
      <c r="D143" s="53">
        <v>0</v>
      </c>
      <c r="E143" s="53">
        <v>1</v>
      </c>
      <c r="F143" s="53">
        <v>0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  <c r="P143" s="53">
        <v>0</v>
      </c>
      <c r="Q143" s="53">
        <v>0</v>
      </c>
      <c r="R143" s="53">
        <v>0</v>
      </c>
      <c r="S143" s="53">
        <f t="shared" si="14"/>
        <v>1</v>
      </c>
      <c r="T143" s="53">
        <f t="shared" si="15"/>
        <v>2.1760912590556813</v>
      </c>
      <c r="U143" s="56">
        <f t="shared" si="12"/>
        <v>0</v>
      </c>
      <c r="V143" s="54">
        <f t="shared" si="16"/>
        <v>2.1760912590556813</v>
      </c>
      <c r="W143" s="53">
        <f t="shared" si="17"/>
        <v>0</v>
      </c>
      <c r="X143" s="53">
        <f t="shared" si="18"/>
        <v>0</v>
      </c>
      <c r="Y143" s="53">
        <f t="shared" si="19"/>
        <v>0</v>
      </c>
      <c r="Z143" s="53">
        <f t="shared" si="20"/>
        <v>0</v>
      </c>
      <c r="AA143" s="53">
        <f t="shared" si="21"/>
        <v>0</v>
      </c>
      <c r="AB143" s="53">
        <f t="shared" si="22"/>
        <v>0</v>
      </c>
      <c r="AC143" s="53">
        <f t="shared" si="23"/>
        <v>0</v>
      </c>
      <c r="AD143" s="53">
        <f t="shared" si="24"/>
        <v>0</v>
      </c>
      <c r="AE143" s="53">
        <f t="shared" si="25"/>
        <v>0</v>
      </c>
      <c r="AF143" s="53">
        <f t="shared" si="26"/>
        <v>0</v>
      </c>
      <c r="AG143" s="53">
        <f t="shared" si="27"/>
        <v>0</v>
      </c>
      <c r="AH143" s="53">
        <f t="shared" si="28"/>
        <v>0</v>
      </c>
      <c r="AI143" s="53">
        <f t="shared" si="29"/>
        <v>0</v>
      </c>
      <c r="XFD143"/>
    </row>
    <row r="144" spans="2:35 16384:16384" s="18" customFormat="1">
      <c r="B144" s="127">
        <v>20</v>
      </c>
      <c r="C144" s="127" t="s">
        <v>374</v>
      </c>
      <c r="D144" s="53">
        <v>0</v>
      </c>
      <c r="E144" s="53">
        <v>0</v>
      </c>
      <c r="F144" s="53">
        <v>0</v>
      </c>
      <c r="G144" s="53">
        <v>1</v>
      </c>
      <c r="H144" s="53">
        <v>0</v>
      </c>
      <c r="I144" s="53">
        <v>0</v>
      </c>
      <c r="J144" s="53">
        <v>0</v>
      </c>
      <c r="K144" s="53">
        <v>0</v>
      </c>
      <c r="L144" s="53">
        <v>0</v>
      </c>
      <c r="M144" s="53">
        <v>0</v>
      </c>
      <c r="N144" s="53">
        <v>0</v>
      </c>
      <c r="O144" s="53">
        <v>0</v>
      </c>
      <c r="P144" s="53">
        <v>0</v>
      </c>
      <c r="Q144" s="53">
        <v>0</v>
      </c>
      <c r="R144" s="53">
        <v>0</v>
      </c>
      <c r="S144" s="53">
        <f t="shared" si="14"/>
        <v>1</v>
      </c>
      <c r="T144" s="53">
        <f t="shared" si="15"/>
        <v>2.1760912590556813</v>
      </c>
      <c r="U144" s="56">
        <f t="shared" si="12"/>
        <v>0</v>
      </c>
      <c r="V144" s="53">
        <f t="shared" si="16"/>
        <v>0</v>
      </c>
      <c r="W144" s="53">
        <f t="shared" si="17"/>
        <v>0</v>
      </c>
      <c r="X144" s="54">
        <f t="shared" si="18"/>
        <v>2.1760912590556813</v>
      </c>
      <c r="Y144" s="53">
        <f t="shared" si="19"/>
        <v>0</v>
      </c>
      <c r="Z144" s="53">
        <f t="shared" si="20"/>
        <v>0</v>
      </c>
      <c r="AA144" s="53">
        <f t="shared" si="21"/>
        <v>0</v>
      </c>
      <c r="AB144" s="53">
        <f t="shared" si="22"/>
        <v>0</v>
      </c>
      <c r="AC144" s="53">
        <f t="shared" si="23"/>
        <v>0</v>
      </c>
      <c r="AD144" s="53">
        <f t="shared" si="24"/>
        <v>0</v>
      </c>
      <c r="AE144" s="53">
        <f t="shared" si="25"/>
        <v>0</v>
      </c>
      <c r="AF144" s="53">
        <f t="shared" si="26"/>
        <v>0</v>
      </c>
      <c r="AG144" s="53">
        <f t="shared" si="27"/>
        <v>0</v>
      </c>
      <c r="AH144" s="53">
        <f t="shared" si="28"/>
        <v>0</v>
      </c>
      <c r="AI144" s="53">
        <f t="shared" si="29"/>
        <v>0</v>
      </c>
      <c r="XFD144"/>
    </row>
    <row r="145" spans="2:35 16384:16384" s="18" customFormat="1">
      <c r="B145" s="127">
        <v>21</v>
      </c>
      <c r="C145" s="127" t="s">
        <v>359</v>
      </c>
      <c r="D145" s="53">
        <v>0</v>
      </c>
      <c r="E145" s="53">
        <v>0</v>
      </c>
      <c r="F145" s="53">
        <v>1</v>
      </c>
      <c r="G145" s="53">
        <v>0</v>
      </c>
      <c r="H145" s="53">
        <v>1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  <c r="P145" s="53">
        <v>1</v>
      </c>
      <c r="Q145" s="53">
        <v>0</v>
      </c>
      <c r="R145" s="53">
        <v>1</v>
      </c>
      <c r="S145" s="53">
        <f t="shared" si="14"/>
        <v>4</v>
      </c>
      <c r="T145" s="53">
        <f t="shared" si="15"/>
        <v>1.5740312677277188</v>
      </c>
      <c r="U145" s="56">
        <f t="shared" si="12"/>
        <v>0</v>
      </c>
      <c r="V145" s="53">
        <f t="shared" si="16"/>
        <v>0</v>
      </c>
      <c r="W145" s="54">
        <f t="shared" si="17"/>
        <v>1.5740312677277188</v>
      </c>
      <c r="X145" s="53">
        <f t="shared" si="18"/>
        <v>0</v>
      </c>
      <c r="Y145" s="54">
        <f t="shared" si="19"/>
        <v>1.5740312677277188</v>
      </c>
      <c r="Z145" s="53">
        <f t="shared" si="20"/>
        <v>0</v>
      </c>
      <c r="AA145" s="53">
        <f t="shared" si="21"/>
        <v>0</v>
      </c>
      <c r="AB145" s="53">
        <f t="shared" si="22"/>
        <v>0</v>
      </c>
      <c r="AC145" s="53">
        <f t="shared" si="23"/>
        <v>0</v>
      </c>
      <c r="AD145" s="53">
        <f t="shared" si="24"/>
        <v>0</v>
      </c>
      <c r="AE145" s="53">
        <f t="shared" si="25"/>
        <v>0</v>
      </c>
      <c r="AF145" s="53">
        <f t="shared" si="26"/>
        <v>0</v>
      </c>
      <c r="AG145" s="54">
        <f t="shared" si="27"/>
        <v>1.5740312677277188</v>
      </c>
      <c r="AH145" s="53">
        <f t="shared" si="28"/>
        <v>0</v>
      </c>
      <c r="AI145" s="54">
        <f t="shared" si="29"/>
        <v>1.5740312677277188</v>
      </c>
      <c r="XFD145"/>
    </row>
    <row r="146" spans="2:35 16384:16384" s="18" customFormat="1">
      <c r="B146" s="127">
        <v>22</v>
      </c>
      <c r="C146" s="127" t="s">
        <v>373</v>
      </c>
      <c r="D146" s="53">
        <v>0</v>
      </c>
      <c r="E146" s="53">
        <v>0</v>
      </c>
      <c r="F146" s="53">
        <v>1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  <c r="P146" s="53">
        <v>0</v>
      </c>
      <c r="Q146" s="53">
        <v>0</v>
      </c>
      <c r="R146" s="53">
        <v>0</v>
      </c>
      <c r="S146" s="53">
        <f t="shared" si="14"/>
        <v>1</v>
      </c>
      <c r="T146" s="53">
        <f t="shared" si="15"/>
        <v>2.1760912590556813</v>
      </c>
      <c r="U146" s="56">
        <f t="shared" si="12"/>
        <v>0</v>
      </c>
      <c r="V146" s="53">
        <f t="shared" si="16"/>
        <v>0</v>
      </c>
      <c r="W146" s="54">
        <f t="shared" si="17"/>
        <v>2.1760912590556813</v>
      </c>
      <c r="X146" s="53">
        <f t="shared" si="18"/>
        <v>0</v>
      </c>
      <c r="Y146" s="53">
        <f t="shared" si="19"/>
        <v>0</v>
      </c>
      <c r="Z146" s="53">
        <f t="shared" si="20"/>
        <v>0</v>
      </c>
      <c r="AA146" s="53">
        <f t="shared" si="21"/>
        <v>0</v>
      </c>
      <c r="AB146" s="53">
        <f t="shared" si="22"/>
        <v>0</v>
      </c>
      <c r="AC146" s="53">
        <f t="shared" si="23"/>
        <v>0</v>
      </c>
      <c r="AD146" s="53">
        <f t="shared" si="24"/>
        <v>0</v>
      </c>
      <c r="AE146" s="53">
        <f t="shared" si="25"/>
        <v>0</v>
      </c>
      <c r="AF146" s="53">
        <f t="shared" si="26"/>
        <v>0</v>
      </c>
      <c r="AG146" s="53">
        <f t="shared" si="27"/>
        <v>0</v>
      </c>
      <c r="AH146" s="53">
        <f t="shared" si="28"/>
        <v>0</v>
      </c>
      <c r="AI146" s="53">
        <f t="shared" si="29"/>
        <v>0</v>
      </c>
      <c r="XFD146"/>
    </row>
    <row r="147" spans="2:35 16384:16384" s="18" customFormat="1">
      <c r="B147" s="127">
        <v>23</v>
      </c>
      <c r="C147" s="127" t="s">
        <v>366</v>
      </c>
      <c r="D147" s="53">
        <v>0</v>
      </c>
      <c r="E147" s="53">
        <v>0</v>
      </c>
      <c r="F147" s="53">
        <v>0</v>
      </c>
      <c r="G147" s="53">
        <v>0</v>
      </c>
      <c r="H147" s="53">
        <v>1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  <c r="P147" s="53">
        <v>0</v>
      </c>
      <c r="Q147" s="53">
        <v>0</v>
      </c>
      <c r="R147" s="53">
        <v>0</v>
      </c>
      <c r="S147" s="53">
        <f t="shared" si="14"/>
        <v>1</v>
      </c>
      <c r="T147" s="53">
        <f t="shared" si="15"/>
        <v>2.1760912590556813</v>
      </c>
      <c r="U147" s="56">
        <f t="shared" si="12"/>
        <v>0</v>
      </c>
      <c r="V147" s="53">
        <f t="shared" si="16"/>
        <v>0</v>
      </c>
      <c r="W147" s="53">
        <f t="shared" si="17"/>
        <v>0</v>
      </c>
      <c r="X147" s="53">
        <f t="shared" si="18"/>
        <v>0</v>
      </c>
      <c r="Y147" s="54">
        <f t="shared" si="19"/>
        <v>2.1760912590556813</v>
      </c>
      <c r="Z147" s="53">
        <f t="shared" si="20"/>
        <v>0</v>
      </c>
      <c r="AA147" s="53">
        <f t="shared" si="21"/>
        <v>0</v>
      </c>
      <c r="AB147" s="53">
        <f t="shared" si="22"/>
        <v>0</v>
      </c>
      <c r="AC147" s="53">
        <f t="shared" si="23"/>
        <v>0</v>
      </c>
      <c r="AD147" s="53">
        <f t="shared" si="24"/>
        <v>0</v>
      </c>
      <c r="AE147" s="53">
        <f t="shared" si="25"/>
        <v>0</v>
      </c>
      <c r="AF147" s="53">
        <f t="shared" si="26"/>
        <v>0</v>
      </c>
      <c r="AG147" s="53">
        <f t="shared" si="27"/>
        <v>0</v>
      </c>
      <c r="AH147" s="53">
        <f t="shared" si="28"/>
        <v>0</v>
      </c>
      <c r="AI147" s="53">
        <f t="shared" si="29"/>
        <v>0</v>
      </c>
      <c r="XFD147"/>
    </row>
    <row r="148" spans="2:35 16384:16384" s="18" customFormat="1">
      <c r="B148" s="127">
        <v>24</v>
      </c>
      <c r="C148" s="127" t="s">
        <v>360</v>
      </c>
      <c r="D148" s="53">
        <v>0</v>
      </c>
      <c r="E148" s="53">
        <v>0</v>
      </c>
      <c r="F148" s="53">
        <v>0</v>
      </c>
      <c r="G148" s="53">
        <v>0</v>
      </c>
      <c r="H148" s="53">
        <v>1</v>
      </c>
      <c r="I148" s="53">
        <v>0</v>
      </c>
      <c r="J148" s="53">
        <v>0</v>
      </c>
      <c r="K148" s="53">
        <v>0</v>
      </c>
      <c r="L148" s="53">
        <v>0</v>
      </c>
      <c r="M148" s="53">
        <v>0</v>
      </c>
      <c r="N148" s="53">
        <v>0</v>
      </c>
      <c r="O148" s="53">
        <v>0</v>
      </c>
      <c r="P148" s="53">
        <v>0</v>
      </c>
      <c r="Q148" s="53">
        <v>0</v>
      </c>
      <c r="R148" s="53">
        <v>0</v>
      </c>
      <c r="S148" s="53">
        <f t="shared" si="14"/>
        <v>1</v>
      </c>
      <c r="T148" s="53">
        <f t="shared" si="15"/>
        <v>2.1760912590556813</v>
      </c>
      <c r="U148" s="56">
        <f t="shared" si="12"/>
        <v>0</v>
      </c>
      <c r="V148" s="53">
        <f t="shared" si="16"/>
        <v>0</v>
      </c>
      <c r="W148" s="53">
        <f t="shared" si="17"/>
        <v>0</v>
      </c>
      <c r="X148" s="53">
        <f t="shared" si="18"/>
        <v>0</v>
      </c>
      <c r="Y148" s="54">
        <f t="shared" si="19"/>
        <v>2.1760912590556813</v>
      </c>
      <c r="Z148" s="53">
        <f t="shared" si="20"/>
        <v>0</v>
      </c>
      <c r="AA148" s="53">
        <f t="shared" si="21"/>
        <v>0</v>
      </c>
      <c r="AB148" s="53">
        <f t="shared" si="22"/>
        <v>0</v>
      </c>
      <c r="AC148" s="53">
        <f t="shared" si="23"/>
        <v>0</v>
      </c>
      <c r="AD148" s="53">
        <f t="shared" si="24"/>
        <v>0</v>
      </c>
      <c r="AE148" s="53">
        <f t="shared" si="25"/>
        <v>0</v>
      </c>
      <c r="AF148" s="53">
        <f t="shared" si="26"/>
        <v>0</v>
      </c>
      <c r="AG148" s="53">
        <f t="shared" si="27"/>
        <v>0</v>
      </c>
      <c r="AH148" s="53">
        <f t="shared" si="28"/>
        <v>0</v>
      </c>
      <c r="AI148" s="53">
        <f t="shared" si="29"/>
        <v>0</v>
      </c>
      <c r="XFD148"/>
    </row>
    <row r="149" spans="2:35 16384:16384" s="18" customFormat="1">
      <c r="B149" s="127">
        <v>25</v>
      </c>
      <c r="C149" s="127" t="s">
        <v>378</v>
      </c>
      <c r="D149" s="53">
        <v>1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  <c r="P149" s="53">
        <v>0</v>
      </c>
      <c r="Q149" s="53">
        <v>0</v>
      </c>
      <c r="R149" s="53">
        <v>0</v>
      </c>
      <c r="S149" s="53">
        <f t="shared" si="14"/>
        <v>1</v>
      </c>
      <c r="T149" s="53">
        <f t="shared" si="15"/>
        <v>2.1760912590556813</v>
      </c>
      <c r="U149" s="54">
        <f t="shared" si="12"/>
        <v>2.1760912590556813</v>
      </c>
      <c r="V149" s="53">
        <f t="shared" si="16"/>
        <v>0</v>
      </c>
      <c r="W149" s="53">
        <f t="shared" si="17"/>
        <v>0</v>
      </c>
      <c r="X149" s="53">
        <f t="shared" si="18"/>
        <v>0</v>
      </c>
      <c r="Y149" s="53">
        <f t="shared" si="19"/>
        <v>0</v>
      </c>
      <c r="Z149" s="53">
        <f t="shared" si="20"/>
        <v>0</v>
      </c>
      <c r="AA149" s="53">
        <f t="shared" si="21"/>
        <v>0</v>
      </c>
      <c r="AB149" s="53">
        <f t="shared" si="22"/>
        <v>0</v>
      </c>
      <c r="AC149" s="53">
        <f t="shared" si="23"/>
        <v>0</v>
      </c>
      <c r="AD149" s="53">
        <f t="shared" si="24"/>
        <v>0</v>
      </c>
      <c r="AE149" s="53">
        <f t="shared" si="25"/>
        <v>0</v>
      </c>
      <c r="AF149" s="53">
        <f t="shared" si="26"/>
        <v>0</v>
      </c>
      <c r="AG149" s="53">
        <f t="shared" si="27"/>
        <v>0</v>
      </c>
      <c r="AH149" s="53">
        <f t="shared" si="28"/>
        <v>0</v>
      </c>
      <c r="AI149" s="53">
        <f t="shared" si="29"/>
        <v>0</v>
      </c>
      <c r="XFD149"/>
    </row>
    <row r="150" spans="2:35 16384:16384" s="18" customFormat="1">
      <c r="B150" s="62"/>
      <c r="C150" s="62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43"/>
      <c r="O150" s="143"/>
      <c r="P150" s="143"/>
      <c r="Q150" s="143"/>
      <c r="R150" s="143"/>
      <c r="S150" s="62"/>
      <c r="T150" s="62"/>
      <c r="U150" s="62"/>
      <c r="V150" s="62"/>
      <c r="W150" s="62"/>
      <c r="X150" s="62"/>
      <c r="Y150" s="62"/>
      <c r="Z150" s="62"/>
      <c r="XFD150"/>
    </row>
    <row r="151" spans="2:35 16384:16384" s="18" customFormat="1">
      <c r="B151" s="62"/>
      <c r="C151" s="62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43"/>
      <c r="O151" s="143"/>
      <c r="P151" s="143"/>
      <c r="Q151" s="143"/>
      <c r="R151" s="143"/>
      <c r="S151" s="62"/>
      <c r="T151" s="62"/>
      <c r="U151" s="62"/>
      <c r="V151" s="62"/>
      <c r="W151" s="62"/>
      <c r="X151" s="62"/>
      <c r="Y151" s="62"/>
      <c r="Z151" s="62"/>
      <c r="XFD151"/>
    </row>
    <row r="152" spans="2:35 16384:16384" s="18" customFormat="1">
      <c r="B152" s="62"/>
      <c r="C152" s="62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43"/>
      <c r="O152" s="143"/>
      <c r="P152" s="143"/>
      <c r="Q152" s="143"/>
      <c r="R152" s="143"/>
      <c r="S152" s="62"/>
      <c r="T152" s="62"/>
      <c r="U152" s="62"/>
      <c r="V152" s="62"/>
      <c r="W152" s="62"/>
      <c r="X152" s="62"/>
      <c r="Y152" s="62"/>
      <c r="Z152" s="62"/>
      <c r="XFD152"/>
    </row>
    <row r="153" spans="2:35 16384:16384" s="18" customFormat="1">
      <c r="B153" s="62"/>
      <c r="C153" s="62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43"/>
      <c r="O153" s="143"/>
      <c r="P153" s="143"/>
      <c r="Q153" s="143"/>
      <c r="R153" s="143"/>
      <c r="S153" s="62"/>
      <c r="T153" s="62"/>
      <c r="U153" s="62"/>
      <c r="V153" s="62"/>
      <c r="W153" s="62"/>
      <c r="X153" s="62"/>
      <c r="Y153" s="62"/>
      <c r="Z153" s="62"/>
      <c r="XFD153"/>
    </row>
    <row r="154" spans="2:35 16384:16384" s="18" customFormat="1">
      <c r="B154" s="62"/>
      <c r="C154" s="62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43"/>
      <c r="O154" s="143"/>
      <c r="P154" s="143"/>
      <c r="Q154" s="143"/>
      <c r="R154" s="143"/>
      <c r="S154" s="62"/>
      <c r="T154" s="62"/>
      <c r="U154" s="62"/>
      <c r="V154" s="62"/>
      <c r="W154" s="62"/>
      <c r="X154" s="62"/>
      <c r="Y154" s="62"/>
      <c r="Z154" s="62"/>
      <c r="XFD154"/>
    </row>
    <row r="155" spans="2:35 16384:16384" s="18" customFormat="1">
      <c r="B155" s="62"/>
      <c r="C155" s="62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43"/>
      <c r="O155" s="143"/>
      <c r="P155" s="143"/>
      <c r="Q155" s="143"/>
      <c r="R155" s="143"/>
      <c r="S155" s="62"/>
      <c r="T155" s="62"/>
      <c r="U155" s="62"/>
      <c r="V155" s="62"/>
      <c r="W155" s="62"/>
      <c r="X155" s="62"/>
      <c r="Y155" s="62"/>
      <c r="Z155" s="62"/>
      <c r="XFD155"/>
    </row>
    <row r="156" spans="2:35 16384:16384" s="18" customFormat="1">
      <c r="B156" s="62"/>
      <c r="C156" s="62"/>
      <c r="D156" s="143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62"/>
      <c r="T156" s="62"/>
      <c r="U156" s="62"/>
      <c r="V156" s="62"/>
      <c r="W156" s="62"/>
      <c r="X156" s="62"/>
      <c r="Y156" s="62"/>
      <c r="Z156" s="62"/>
      <c r="XFD156"/>
    </row>
    <row r="157" spans="2:35 16384:16384" s="18" customFormat="1">
      <c r="B157" s="62"/>
      <c r="C157" s="62"/>
      <c r="D157" s="143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62"/>
      <c r="T157" s="62"/>
      <c r="U157" s="62"/>
      <c r="V157" s="62"/>
      <c r="W157" s="62"/>
      <c r="X157" s="62"/>
      <c r="Y157" s="62"/>
      <c r="Z157" s="62"/>
      <c r="XFD157"/>
    </row>
    <row r="158" spans="2:35 16384:16384" s="18" customFormat="1"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XFD158"/>
    </row>
  </sheetData>
  <sortState xmlns:xlrd2="http://schemas.microsoft.com/office/spreadsheetml/2017/richdata2" ref="AL30:AL54">
    <sortCondition ref="AL30"/>
  </sortState>
  <mergeCells count="31">
    <mergeCell ref="AG41:AG43"/>
    <mergeCell ref="F42:I42"/>
    <mergeCell ref="J42:M42"/>
    <mergeCell ref="N42:Q42"/>
    <mergeCell ref="V41:Y42"/>
    <mergeCell ref="Z41:AC42"/>
    <mergeCell ref="AD41:AD43"/>
    <mergeCell ref="AE41:AE43"/>
    <mergeCell ref="AF41:AF43"/>
    <mergeCell ref="E41:E42"/>
    <mergeCell ref="F41:I41"/>
    <mergeCell ref="J41:M41"/>
    <mergeCell ref="N41:Q41"/>
    <mergeCell ref="R41:U42"/>
    <mergeCell ref="G30:K30"/>
    <mergeCell ref="L30:P30"/>
    <mergeCell ref="G31:P31"/>
    <mergeCell ref="AH23:AI24"/>
    <mergeCell ref="B122:B124"/>
    <mergeCell ref="C122:C123"/>
    <mergeCell ref="D23:D24"/>
    <mergeCell ref="V122:AE122"/>
    <mergeCell ref="D123:M123"/>
    <mergeCell ref="F40:G40"/>
    <mergeCell ref="Q40:S40"/>
    <mergeCell ref="U40:W40"/>
    <mergeCell ref="D41:D42"/>
    <mergeCell ref="T22:V22"/>
    <mergeCell ref="G2:T2"/>
    <mergeCell ref="G3:K3"/>
    <mergeCell ref="L3:P3"/>
  </mergeCells>
  <phoneticPr fontId="35" type="noConversion"/>
  <pageMargins left="0.75" right="0.75" top="1" bottom="1" header="0.5" footer="0.5"/>
  <pageSetup paperSize="256" orientation="portrait" r:id="rId1"/>
  <drawing r:id="rId2"/>
  <legacyDrawing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20"/>
  <sheetViews>
    <sheetView topLeftCell="A73" workbookViewId="0">
      <selection activeCell="D106" sqref="D106"/>
    </sheetView>
  </sheetViews>
  <sheetFormatPr defaultColWidth="9" defaultRowHeight="15"/>
  <cols>
    <col min="3" max="3" width="6.7109375" customWidth="1"/>
    <col min="4" max="4" width="6.42578125" customWidth="1"/>
    <col min="5" max="5" width="6.5703125" customWidth="1"/>
    <col min="6" max="6" width="5.85546875" customWidth="1"/>
    <col min="7" max="7" width="8.42578125" customWidth="1"/>
    <col min="8" max="8" width="6.7109375" customWidth="1"/>
    <col min="9" max="9" width="6.42578125" customWidth="1"/>
    <col min="10" max="10" width="6.28515625" customWidth="1"/>
    <col min="11" max="12" width="6.42578125" customWidth="1"/>
    <col min="19" max="19" width="8.140625" customWidth="1"/>
    <col min="21" max="21" width="5.7109375" customWidth="1"/>
  </cols>
  <sheetData>
    <row r="1" spans="1:28" ht="31.5" customHeight="1">
      <c r="A1" s="1" t="s">
        <v>115</v>
      </c>
      <c r="B1" s="2"/>
      <c r="C1" s="3"/>
      <c r="D1" s="4"/>
    </row>
    <row r="3" spans="1:28">
      <c r="B3" s="5" t="s">
        <v>116</v>
      </c>
      <c r="C3" s="6" t="s">
        <v>117</v>
      </c>
      <c r="D3" s="6" t="s">
        <v>118</v>
      </c>
      <c r="E3" s="6" t="s">
        <v>119</v>
      </c>
      <c r="F3" s="6" t="s">
        <v>120</v>
      </c>
      <c r="G3" s="6" t="s">
        <v>121</v>
      </c>
      <c r="H3" s="6" t="s">
        <v>122</v>
      </c>
      <c r="I3" s="6" t="s">
        <v>123</v>
      </c>
      <c r="J3" s="6" t="s">
        <v>124</v>
      </c>
      <c r="K3" s="6" t="s">
        <v>125</v>
      </c>
      <c r="L3" s="6" t="s">
        <v>126</v>
      </c>
      <c r="M3" s="6" t="s">
        <v>127</v>
      </c>
      <c r="N3" s="6" t="s">
        <v>128</v>
      </c>
      <c r="O3" s="6" t="s">
        <v>129</v>
      </c>
      <c r="P3" s="6" t="s">
        <v>130</v>
      </c>
      <c r="Q3" s="6" t="s">
        <v>131</v>
      </c>
      <c r="R3" s="6" t="s">
        <v>132</v>
      </c>
      <c r="S3" s="6" t="s">
        <v>133</v>
      </c>
      <c r="T3" s="6" t="s">
        <v>134</v>
      </c>
      <c r="U3" s="6" t="s">
        <v>135</v>
      </c>
      <c r="V3" s="6" t="s">
        <v>136</v>
      </c>
      <c r="W3" s="6" t="s">
        <v>137</v>
      </c>
      <c r="X3" s="6" t="s">
        <v>138</v>
      </c>
      <c r="Y3" s="6" t="s">
        <v>139</v>
      </c>
      <c r="Z3" s="6" t="s">
        <v>140</v>
      </c>
      <c r="AA3" s="6" t="s">
        <v>141</v>
      </c>
      <c r="AB3" s="60" t="s">
        <v>187</v>
      </c>
    </row>
    <row r="4" spans="1:28">
      <c r="B4" s="7" t="s">
        <v>188</v>
      </c>
      <c r="C4" s="5">
        <v>0</v>
      </c>
      <c r="D4" s="5">
        <v>0</v>
      </c>
      <c r="E4" s="5">
        <v>2.1760000000000002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61">
        <v>1</v>
      </c>
    </row>
    <row r="5" spans="1:28">
      <c r="B5" s="7" t="s">
        <v>189</v>
      </c>
      <c r="C5" s="5">
        <v>2.1760000000000002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2.1760000000000002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61">
        <v>-1</v>
      </c>
    </row>
    <row r="7" spans="1:28">
      <c r="Q7" s="18" t="s">
        <v>190</v>
      </c>
    </row>
    <row r="8" spans="1:28">
      <c r="C8" s="8"/>
      <c r="D8" s="8"/>
      <c r="R8" s="52" t="s">
        <v>188</v>
      </c>
      <c r="S8" s="52" t="s">
        <v>189</v>
      </c>
    </row>
    <row r="9" spans="1:28">
      <c r="C9" s="9"/>
      <c r="D9" s="9"/>
      <c r="R9" s="53">
        <v>0</v>
      </c>
      <c r="S9" s="54">
        <v>2.17609125905568</v>
      </c>
    </row>
    <row r="10" spans="1:28">
      <c r="C10" s="9"/>
      <c r="D10" s="9"/>
      <c r="R10" s="53">
        <v>0</v>
      </c>
      <c r="S10" s="53">
        <v>0</v>
      </c>
    </row>
    <row r="11" spans="1:28">
      <c r="C11" s="9"/>
      <c r="D11" s="9"/>
      <c r="R11" s="54">
        <v>2.17609125905568</v>
      </c>
      <c r="S11" s="53">
        <v>0</v>
      </c>
    </row>
    <row r="12" spans="1:28">
      <c r="C12" s="9"/>
      <c r="D12" s="9"/>
      <c r="R12" s="53">
        <v>0</v>
      </c>
      <c r="S12" s="53">
        <v>0</v>
      </c>
    </row>
    <row r="13" spans="1:28">
      <c r="C13" s="9"/>
      <c r="D13" s="9"/>
      <c r="R13" s="53">
        <v>0</v>
      </c>
      <c r="S13" s="53">
        <v>0</v>
      </c>
    </row>
    <row r="14" spans="1:28">
      <c r="C14" s="9"/>
      <c r="D14" s="9"/>
      <c r="R14" s="53">
        <v>0</v>
      </c>
      <c r="S14" s="53">
        <v>0</v>
      </c>
    </row>
    <row r="15" spans="1:28">
      <c r="C15" s="9"/>
      <c r="D15" s="9"/>
      <c r="R15" s="53">
        <v>0</v>
      </c>
      <c r="S15" s="53">
        <v>0</v>
      </c>
    </row>
    <row r="16" spans="1:28">
      <c r="C16" s="9"/>
      <c r="D16" s="9"/>
      <c r="R16" s="53">
        <v>0</v>
      </c>
      <c r="S16" s="53">
        <v>0</v>
      </c>
    </row>
    <row r="17" spans="2:23">
      <c r="C17" s="9"/>
      <c r="D17" s="9"/>
      <c r="R17" s="53">
        <v>0</v>
      </c>
      <c r="S17" s="53">
        <v>0</v>
      </c>
    </row>
    <row r="18" spans="2:23">
      <c r="C18" s="9"/>
      <c r="D18" s="9"/>
      <c r="K18" s="27"/>
      <c r="L18" s="27"/>
      <c r="M18" s="27"/>
      <c r="R18" s="53">
        <v>0</v>
      </c>
      <c r="S18" s="53">
        <v>0</v>
      </c>
    </row>
    <row r="19" spans="2:23" ht="18.75">
      <c r="B19" s="10" t="s">
        <v>191</v>
      </c>
      <c r="R19" s="53">
        <v>0</v>
      </c>
      <c r="S19" s="53">
        <v>0</v>
      </c>
    </row>
    <row r="20" spans="2:23">
      <c r="R20" s="53">
        <v>0</v>
      </c>
      <c r="S20" s="53">
        <v>0</v>
      </c>
    </row>
    <row r="21" spans="2:23" ht="33" customHeight="1">
      <c r="C21" s="11"/>
      <c r="D21" s="12" t="s">
        <v>192</v>
      </c>
      <c r="E21" s="13"/>
      <c r="F21" s="13"/>
      <c r="G21" s="13"/>
      <c r="H21" s="14"/>
      <c r="R21" s="53">
        <v>0</v>
      </c>
      <c r="S21" s="53">
        <v>0</v>
      </c>
    </row>
    <row r="22" spans="2:23">
      <c r="R22" s="53">
        <v>0</v>
      </c>
      <c r="S22" s="53">
        <v>0</v>
      </c>
    </row>
    <row r="23" spans="2:23">
      <c r="C23" s="15"/>
      <c r="D23" s="16" t="s">
        <v>188</v>
      </c>
      <c r="E23" s="17" t="s">
        <v>189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53">
        <v>0</v>
      </c>
      <c r="S23" s="53">
        <v>0</v>
      </c>
      <c r="T23" s="18"/>
      <c r="U23" s="18"/>
      <c r="V23" s="18"/>
      <c r="W23" s="18"/>
    </row>
    <row r="24" spans="2:23">
      <c r="C24" s="19" t="s">
        <v>188</v>
      </c>
      <c r="D24" s="92">
        <f>C4*R9+D4*R10+E4*R11+F4*R12+G4*R13+H4*R14+I4*R15+J4*R16+K4*R17+L4*R18+M4*R19+N4*R20+O4*R21+P4*R22+Q4*R23+R4*R24+S4*R25+T4*R26+U4*R27+V4*R28+W4*R29+X4*R30+Y4*R31+Z4*R32+AA4*R33</f>
        <v>4.7351745797051601</v>
      </c>
      <c r="E24" s="93">
        <f>C4*S9+D4*S10+E4*S11+F4*S12+G4*S13+H4*S14+I4*S15+J4*S16+K4*S17+L4*S18+M4*S19+N4*S20+O4*S21+P4*S22+Q4*S23+R4*S24+S4*S25+T4*S26+U4*S27+V4*S28+W4*S29+X4*S30+Y4*S31+Z4*S32+AA4*S33</f>
        <v>0</v>
      </c>
      <c r="G24" t="s">
        <v>395</v>
      </c>
      <c r="R24" s="53">
        <v>0</v>
      </c>
      <c r="S24" s="53">
        <v>0</v>
      </c>
    </row>
    <row r="25" spans="2:23">
      <c r="C25" s="22" t="s">
        <v>189</v>
      </c>
      <c r="D25" s="23">
        <f>C5*R9+D5*R10+E5*R11+F5*R12+G5*R13+H5*R14+I5*R15+J5*R16+K5*R17+L5*R18+M5*R19+N5*R20+O5*R21+P5*R22+Q5*R23+R5*R24+S5*R25+T5*R26+U5*R27+V5*R28+W5*R29+X5*R30+Y5*R31+Z5*R32+AA5*R33</f>
        <v>0</v>
      </c>
      <c r="E25" s="21">
        <f>C5*S9+D5*S10+E5*S11+F5*S12+G5*S13+H5*S14+I5*S15+J5*S16+K5*S17+L5*S18+M5*S19+N5*S20+O5*S21+P5*S22+Q5*S23+R5*S24+S5*S25+T5*S26+U5*S27+V5*S28+W5*S29+X5*S30+Y5*S31+Z5*S32+AA5*S33</f>
        <v>9.4703491594103202</v>
      </c>
      <c r="R25" s="53">
        <v>0</v>
      </c>
      <c r="S25" s="53">
        <v>0</v>
      </c>
    </row>
    <row r="26" spans="2:23">
      <c r="B26" s="18"/>
      <c r="R26" s="53">
        <v>0</v>
      </c>
      <c r="S26" s="54">
        <v>2.17609125905568</v>
      </c>
    </row>
    <row r="27" spans="2:23">
      <c r="B27" s="18"/>
      <c r="R27" s="53">
        <v>0</v>
      </c>
      <c r="S27" s="53">
        <v>0</v>
      </c>
    </row>
    <row r="28" spans="2:23" ht="18.75">
      <c r="B28" s="10" t="s">
        <v>193</v>
      </c>
      <c r="R28" s="53">
        <v>0</v>
      </c>
      <c r="S28" s="53">
        <v>0</v>
      </c>
    </row>
    <row r="29" spans="2:23">
      <c r="R29" s="53">
        <v>0</v>
      </c>
      <c r="S29" s="53">
        <v>0</v>
      </c>
    </row>
    <row r="30" spans="2:23">
      <c r="C30" s="24"/>
      <c r="D30" s="25"/>
      <c r="E30" s="25"/>
      <c r="F30" s="25"/>
      <c r="G30" s="25"/>
      <c r="H30" s="25"/>
      <c r="I30" s="25"/>
      <c r="J30" s="49"/>
      <c r="R30" s="53">
        <v>0</v>
      </c>
      <c r="S30" s="53">
        <v>0</v>
      </c>
    </row>
    <row r="31" spans="2:23">
      <c r="C31" s="26"/>
      <c r="D31" s="27"/>
      <c r="E31" s="27"/>
      <c r="F31" s="27"/>
      <c r="G31" s="27"/>
      <c r="H31" s="27"/>
      <c r="I31" s="27"/>
      <c r="J31" s="50"/>
      <c r="R31" s="53">
        <v>0</v>
      </c>
      <c r="S31" s="53">
        <v>0</v>
      </c>
    </row>
    <row r="32" spans="2:23">
      <c r="C32" s="26"/>
      <c r="D32" s="27"/>
      <c r="E32" s="27"/>
      <c r="F32" s="27"/>
      <c r="G32" s="27"/>
      <c r="H32" s="27"/>
      <c r="I32" s="27"/>
      <c r="J32" s="50"/>
      <c r="R32" s="53">
        <v>0</v>
      </c>
      <c r="S32" s="53">
        <v>0</v>
      </c>
    </row>
    <row r="33" spans="3:19">
      <c r="C33" s="26"/>
      <c r="D33" s="27"/>
      <c r="E33" s="27"/>
      <c r="F33" s="27"/>
      <c r="G33" s="27"/>
      <c r="H33" s="27"/>
      <c r="I33" s="27"/>
      <c r="J33" s="50"/>
      <c r="R33" s="53">
        <v>0</v>
      </c>
      <c r="S33" s="53">
        <v>0</v>
      </c>
    </row>
    <row r="34" spans="3:19">
      <c r="C34" s="28"/>
      <c r="D34" s="29"/>
      <c r="E34" s="29"/>
      <c r="F34" s="29"/>
      <c r="G34" s="29"/>
      <c r="H34" s="29"/>
      <c r="I34" s="29"/>
      <c r="J34" s="51"/>
    </row>
    <row r="36" spans="3:19" ht="18.75">
      <c r="C36" s="11"/>
      <c r="D36" s="30"/>
      <c r="E36" s="31" t="s">
        <v>188</v>
      </c>
      <c r="F36" s="32" t="s">
        <v>189</v>
      </c>
    </row>
    <row r="37" spans="3:19">
      <c r="D37" s="33" t="s">
        <v>188</v>
      </c>
      <c r="E37" s="94">
        <f>AB4*AB4*D24</f>
        <v>4.7351745797051601</v>
      </c>
      <c r="F37" s="35">
        <f>AB4*AB5*E24</f>
        <v>0</v>
      </c>
    </row>
    <row r="38" spans="3:19">
      <c r="D38" s="36" t="s">
        <v>189</v>
      </c>
      <c r="E38" s="37">
        <f>AB4*AB5*D25</f>
        <v>0</v>
      </c>
      <c r="F38" s="38">
        <f>AB5*AB5*E25</f>
        <v>9.4703491594103202</v>
      </c>
    </row>
    <row r="40" spans="3:19"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57"/>
    </row>
    <row r="41" spans="3:19" ht="32.25" customHeight="1"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58"/>
    </row>
    <row r="42" spans="3:19" ht="56.25" customHeight="1"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58"/>
    </row>
    <row r="43" spans="3:19">
      <c r="D43" s="41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58"/>
    </row>
    <row r="44" spans="3:19">
      <c r="D44" s="41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58"/>
    </row>
    <row r="45" spans="3:19">
      <c r="D45" s="4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58"/>
    </row>
    <row r="46" spans="3:19">
      <c r="D46" s="41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58"/>
    </row>
    <row r="47" spans="3:19">
      <c r="D47" s="41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58"/>
    </row>
    <row r="48" spans="3:19">
      <c r="D48" s="41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58"/>
    </row>
    <row r="49" spans="1:22">
      <c r="D49" s="41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58"/>
    </row>
    <row r="50" spans="1:22">
      <c r="D50" s="41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58"/>
    </row>
    <row r="51" spans="1:22">
      <c r="D51" s="41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58"/>
    </row>
    <row r="52" spans="1:22">
      <c r="D52" s="41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58"/>
    </row>
    <row r="53" spans="1:22">
      <c r="D53" s="41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58"/>
    </row>
    <row r="54" spans="1:22">
      <c r="D54" s="41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58"/>
      <c r="U54">
        <f>E37+F37+E38+F38</f>
        <v>14.205523739115481</v>
      </c>
    </row>
    <row r="55" spans="1:22">
      <c r="D55" s="41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58"/>
    </row>
    <row r="56" spans="1:22">
      <c r="D56" s="41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58"/>
    </row>
    <row r="57" spans="1:22">
      <c r="D57" s="41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58"/>
    </row>
    <row r="58" spans="1:22">
      <c r="D58" s="43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59"/>
      <c r="U58">
        <f>2/U54</f>
        <v>0.140790303598094</v>
      </c>
    </row>
    <row r="60" spans="1:22">
      <c r="F60" s="45"/>
      <c r="G60" s="46"/>
    </row>
    <row r="61" spans="1:22">
      <c r="F61" s="47">
        <v>0.14099999999999999</v>
      </c>
      <c r="G61" s="48">
        <v>0.14099999999999999</v>
      </c>
    </row>
    <row r="62" spans="1:22">
      <c r="F62" s="18"/>
      <c r="G62" s="18"/>
      <c r="I62" s="18"/>
      <c r="J62" s="18"/>
    </row>
    <row r="63" spans="1:22" ht="18.75">
      <c r="A63" s="10"/>
      <c r="B63" s="10" t="s">
        <v>194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6" spans="3:16">
      <c r="E66" s="24"/>
      <c r="F66" s="25"/>
      <c r="G66" s="25"/>
      <c r="H66" s="25"/>
      <c r="I66" s="25"/>
      <c r="J66" s="25"/>
      <c r="K66" s="25"/>
      <c r="L66" s="25"/>
      <c r="M66" s="49"/>
    </row>
    <row r="67" spans="3:16">
      <c r="E67" s="26"/>
      <c r="F67" s="27"/>
      <c r="G67" s="27"/>
      <c r="H67" s="27"/>
      <c r="I67" s="27"/>
      <c r="J67" s="27"/>
      <c r="K67" s="27"/>
      <c r="L67" s="27"/>
      <c r="M67" s="50"/>
    </row>
    <row r="68" spans="3:16">
      <c r="E68" s="28"/>
      <c r="F68" s="29"/>
      <c r="G68" s="29"/>
      <c r="H68" s="29"/>
      <c r="I68" s="29"/>
      <c r="J68" s="29"/>
      <c r="K68" s="29"/>
      <c r="L68" s="29"/>
      <c r="M68" s="51"/>
    </row>
    <row r="70" spans="3:16">
      <c r="C70" s="18"/>
      <c r="D70" s="18"/>
      <c r="E70" s="24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49"/>
    </row>
    <row r="71" spans="3:16">
      <c r="D71" s="18"/>
      <c r="E71" s="26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50"/>
    </row>
    <row r="72" spans="3:16">
      <c r="E72" s="28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51"/>
    </row>
    <row r="73" spans="3:16">
      <c r="D73" s="18"/>
      <c r="E73" s="18"/>
    </row>
    <row r="74" spans="3:16">
      <c r="C74" s="18"/>
      <c r="D74" s="18" t="s">
        <v>195</v>
      </c>
      <c r="F74" s="62"/>
      <c r="G74" s="9"/>
      <c r="H74" s="9"/>
      <c r="I74" s="62"/>
      <c r="J74" s="9"/>
      <c r="K74" s="9"/>
      <c r="L74" s="62"/>
      <c r="M74" s="9"/>
      <c r="N74" s="9"/>
    </row>
    <row r="75" spans="3:16">
      <c r="C75" s="18"/>
      <c r="D75" s="63" t="s">
        <v>196</v>
      </c>
      <c r="E75" s="18"/>
      <c r="F75" s="9"/>
      <c r="G75" s="9"/>
      <c r="H75" s="9"/>
      <c r="I75" s="82"/>
      <c r="J75" s="82"/>
      <c r="K75" s="9"/>
      <c r="L75" s="83"/>
      <c r="M75" s="83"/>
      <c r="N75" s="83"/>
    </row>
    <row r="76" spans="3:16">
      <c r="D76" s="64">
        <v>2</v>
      </c>
      <c r="F76" s="65"/>
      <c r="G76" s="65"/>
      <c r="H76" s="9"/>
      <c r="I76" s="84"/>
      <c r="J76" s="84"/>
      <c r="K76" s="9"/>
      <c r="L76" s="83"/>
      <c r="M76" s="62"/>
      <c r="N76" s="62"/>
    </row>
    <row r="77" spans="3:16">
      <c r="I77" s="9"/>
      <c r="J77" s="9"/>
      <c r="K77" s="9"/>
      <c r="L77" s="83"/>
      <c r="M77" s="62"/>
      <c r="N77" s="62"/>
    </row>
    <row r="78" spans="3:16">
      <c r="I78" s="9"/>
      <c r="J78" s="9"/>
      <c r="K78" s="9"/>
      <c r="L78" s="9"/>
      <c r="M78" s="9"/>
      <c r="N78" s="9"/>
    </row>
    <row r="79" spans="3:16">
      <c r="D79" s="66" t="s">
        <v>197</v>
      </c>
      <c r="E79" s="95">
        <f>(1/AB4-((F61*AB4*D24)+(G61*AB5*D25))+(1/AB5-((F61*AB4*E24)+(G61*AB5*E25))))/D76</f>
        <v>0.33382980786921373</v>
      </c>
    </row>
    <row r="83" spans="1:28" ht="30" customHeight="1">
      <c r="A83" s="68" t="s">
        <v>198</v>
      </c>
      <c r="B83" s="69"/>
      <c r="C83" s="70"/>
      <c r="D83" s="71"/>
    </row>
    <row r="85" spans="1:28" ht="18.75">
      <c r="B85" s="72" t="s">
        <v>199</v>
      </c>
    </row>
    <row r="87" spans="1:28">
      <c r="B87" s="73" t="s">
        <v>116</v>
      </c>
      <c r="C87" s="74" t="s">
        <v>117</v>
      </c>
      <c r="D87" s="74" t="s">
        <v>118</v>
      </c>
      <c r="E87" s="74" t="s">
        <v>119</v>
      </c>
      <c r="F87" s="74" t="s">
        <v>120</v>
      </c>
      <c r="G87" s="74" t="s">
        <v>121</v>
      </c>
      <c r="H87" s="74" t="s">
        <v>122</v>
      </c>
      <c r="I87" s="74" t="s">
        <v>123</v>
      </c>
      <c r="J87" s="74" t="s">
        <v>124</v>
      </c>
      <c r="K87" s="74" t="s">
        <v>125</v>
      </c>
      <c r="L87" s="74" t="s">
        <v>126</v>
      </c>
      <c r="M87" s="85" t="s">
        <v>127</v>
      </c>
      <c r="N87" s="85" t="s">
        <v>128</v>
      </c>
      <c r="O87" s="85" t="s">
        <v>129</v>
      </c>
      <c r="P87" s="85" t="s">
        <v>130</v>
      </c>
      <c r="Q87" s="85" t="s">
        <v>131</v>
      </c>
      <c r="R87" s="85" t="s">
        <v>132</v>
      </c>
      <c r="S87" s="85" t="s">
        <v>133</v>
      </c>
      <c r="T87" s="85" t="s">
        <v>134</v>
      </c>
      <c r="U87" s="85" t="s">
        <v>135</v>
      </c>
      <c r="V87" s="85" t="s">
        <v>136</v>
      </c>
      <c r="W87" s="85" t="s">
        <v>137</v>
      </c>
      <c r="X87" s="85" t="s">
        <v>138</v>
      </c>
      <c r="Y87" s="85" t="s">
        <v>139</v>
      </c>
      <c r="Z87" s="85" t="s">
        <v>140</v>
      </c>
      <c r="AA87" s="85" t="s">
        <v>141</v>
      </c>
      <c r="AB87" s="88" t="s">
        <v>396</v>
      </c>
    </row>
    <row r="88" spans="1:28">
      <c r="B88" s="75" t="s">
        <v>188</v>
      </c>
      <c r="C88" s="73">
        <v>0</v>
      </c>
      <c r="D88" s="73">
        <v>0</v>
      </c>
      <c r="E88" s="73">
        <v>2.1760000000000002</v>
      </c>
      <c r="F88" s="89">
        <v>0</v>
      </c>
      <c r="G88" s="89">
        <v>0</v>
      </c>
      <c r="H88" s="73">
        <v>0</v>
      </c>
      <c r="I88" s="89">
        <v>0</v>
      </c>
      <c r="J88" s="89">
        <v>0</v>
      </c>
      <c r="K88" s="89">
        <v>0</v>
      </c>
      <c r="L88" s="73">
        <v>0</v>
      </c>
      <c r="M88" s="90">
        <v>0</v>
      </c>
      <c r="N88" s="73">
        <v>0</v>
      </c>
      <c r="O88" s="73">
        <v>0</v>
      </c>
      <c r="P88" s="73">
        <v>0</v>
      </c>
      <c r="Q88" s="73">
        <v>0</v>
      </c>
      <c r="R88" s="73">
        <v>0</v>
      </c>
      <c r="S88" s="73">
        <v>0</v>
      </c>
      <c r="T88" s="73">
        <v>0</v>
      </c>
      <c r="U88" s="73">
        <v>0</v>
      </c>
      <c r="V88" s="73">
        <v>0</v>
      </c>
      <c r="W88" s="73">
        <v>0</v>
      </c>
      <c r="X88" s="73">
        <v>0</v>
      </c>
      <c r="Y88" s="73">
        <v>0</v>
      </c>
      <c r="Z88" s="73">
        <v>0</v>
      </c>
      <c r="AA88" s="73">
        <v>0</v>
      </c>
      <c r="AB88" s="73">
        <v>1</v>
      </c>
    </row>
    <row r="89" spans="1:28">
      <c r="B89" s="75" t="s">
        <v>189</v>
      </c>
      <c r="C89" s="73">
        <v>2.1760000000000002</v>
      </c>
      <c r="D89" s="73">
        <v>0</v>
      </c>
      <c r="E89" s="73">
        <v>0</v>
      </c>
      <c r="F89" s="73">
        <v>0</v>
      </c>
      <c r="G89" s="73">
        <v>0</v>
      </c>
      <c r="H89" s="73">
        <v>0</v>
      </c>
      <c r="I89" s="73">
        <v>0</v>
      </c>
      <c r="J89" s="73">
        <v>0</v>
      </c>
      <c r="K89" s="73">
        <v>0</v>
      </c>
      <c r="L89" s="73">
        <v>0</v>
      </c>
      <c r="M89" s="90">
        <v>0</v>
      </c>
      <c r="N89" s="73">
        <v>0</v>
      </c>
      <c r="O89" s="73">
        <v>0</v>
      </c>
      <c r="P89" s="73">
        <v>0</v>
      </c>
      <c r="Q89" s="73">
        <v>0</v>
      </c>
      <c r="R89" s="73">
        <v>0</v>
      </c>
      <c r="S89" s="73">
        <v>0</v>
      </c>
      <c r="T89" s="73">
        <v>2.1760000000000002</v>
      </c>
      <c r="U89" s="73">
        <v>0</v>
      </c>
      <c r="V89" s="73">
        <v>0</v>
      </c>
      <c r="W89" s="73">
        <v>0</v>
      </c>
      <c r="X89" s="73">
        <v>0</v>
      </c>
      <c r="Y89" s="73">
        <v>0</v>
      </c>
      <c r="Z89" s="73">
        <v>0</v>
      </c>
      <c r="AA89" s="73">
        <v>0</v>
      </c>
      <c r="AB89" s="73">
        <v>-1</v>
      </c>
    </row>
    <row r="91" spans="1:28">
      <c r="N91" s="18" t="s">
        <v>200</v>
      </c>
    </row>
    <row r="92" spans="1:28">
      <c r="C92" s="8"/>
      <c r="D92" s="8"/>
      <c r="O92" s="86" t="s">
        <v>201</v>
      </c>
    </row>
    <row r="93" spans="1:28">
      <c r="C93" s="27"/>
      <c r="D93" s="9"/>
      <c r="O93" s="53">
        <v>0</v>
      </c>
    </row>
    <row r="94" spans="1:28">
      <c r="C94" s="27"/>
      <c r="D94" s="9"/>
      <c r="O94" s="53">
        <v>0</v>
      </c>
    </row>
    <row r="95" spans="1:28">
      <c r="C95" s="27"/>
      <c r="D95" s="9"/>
      <c r="O95" s="54">
        <v>2.17609125905568</v>
      </c>
    </row>
    <row r="96" spans="1:28">
      <c r="C96" s="9"/>
      <c r="D96" s="9"/>
      <c r="O96" s="53">
        <v>0</v>
      </c>
    </row>
    <row r="97" spans="2:15">
      <c r="C97" s="9"/>
      <c r="D97" s="9"/>
      <c r="O97" s="53">
        <v>0</v>
      </c>
    </row>
    <row r="98" spans="2:15">
      <c r="C98" s="27"/>
      <c r="D98" s="9"/>
      <c r="O98" s="53">
        <v>0</v>
      </c>
    </row>
    <row r="99" spans="2:15">
      <c r="C99" s="9"/>
      <c r="D99" s="9"/>
      <c r="O99" s="53">
        <v>0</v>
      </c>
    </row>
    <row r="100" spans="2:15">
      <c r="C100" s="9"/>
      <c r="D100" s="9"/>
      <c r="O100" s="53">
        <v>0</v>
      </c>
    </row>
    <row r="101" spans="2:15">
      <c r="C101" s="9"/>
      <c r="D101" s="9"/>
      <c r="O101" s="53">
        <v>0</v>
      </c>
    </row>
    <row r="102" spans="2:15">
      <c r="C102" s="27"/>
      <c r="O102" s="53">
        <v>0</v>
      </c>
    </row>
    <row r="103" spans="2:15">
      <c r="B103" s="18" t="s">
        <v>202</v>
      </c>
      <c r="O103" s="53">
        <v>0</v>
      </c>
    </row>
    <row r="104" spans="2:15">
      <c r="B104" s="11"/>
      <c r="C104" s="76"/>
      <c r="D104" s="77" t="s">
        <v>201</v>
      </c>
      <c r="F104" s="264" t="s">
        <v>203</v>
      </c>
      <c r="G104" s="264"/>
      <c r="H104" s="265" t="s">
        <v>204</v>
      </c>
      <c r="I104" s="266"/>
      <c r="J104" s="267" t="s">
        <v>205</v>
      </c>
      <c r="K104" s="268"/>
      <c r="L104" s="268"/>
      <c r="M104" s="268"/>
      <c r="O104" s="53">
        <v>0</v>
      </c>
    </row>
    <row r="105" spans="2:15">
      <c r="C105" s="78" t="s">
        <v>188</v>
      </c>
      <c r="D105" s="93">
        <f>C88*O93+D88*O94+E88*O95+F88*O96+G88*O97+H88*O98+I88*O99+J88*O100+K88*O101+L88*O102+M88*O103+N88*O104+O88*O105+P88*O106+P88*O107+Q88*O108+R88*O109+S88*O110+T88*O111+U88*O112+V88*O113+W88*O114+X88*O115+Y88*O116+Z88*O117</f>
        <v>4.7351745797051601</v>
      </c>
      <c r="F105" s="269" t="s">
        <v>206</v>
      </c>
      <c r="G105" s="269"/>
      <c r="H105" s="270" t="s">
        <v>207</v>
      </c>
      <c r="I105" s="271"/>
      <c r="J105" s="272"/>
      <c r="K105" s="272"/>
      <c r="L105" s="272"/>
      <c r="M105" s="272"/>
      <c r="O105" s="53">
        <v>0</v>
      </c>
    </row>
    <row r="106" spans="2:15">
      <c r="C106" s="80" t="s">
        <v>189</v>
      </c>
      <c r="D106" s="93">
        <f>C89*O93+D89*O94+E89*O95+F89*O96+G89*O97+H89*O98+I89*O99+J89*O100+K89*O101+L89*O102+M89*O103+N89*O104+O89*O105+P89*O106+P89*O107+Q89*O108+R89*O109+S89*O110+T89*O111+U89*O112+V89*O113+W89*O114+X89*O115+Y89*O116+Z89*O117</f>
        <v>0</v>
      </c>
      <c r="F106" s="269" t="s">
        <v>206</v>
      </c>
      <c r="G106" s="269"/>
      <c r="H106" s="270" t="s">
        <v>208</v>
      </c>
      <c r="I106" s="271"/>
      <c r="J106" s="273"/>
      <c r="K106" s="273"/>
      <c r="L106" s="273"/>
      <c r="M106" s="273"/>
      <c r="O106" s="53">
        <v>0</v>
      </c>
    </row>
    <row r="107" spans="2:15">
      <c r="F107" s="269" t="s">
        <v>207</v>
      </c>
      <c r="G107" s="269"/>
      <c r="H107" s="270" t="s">
        <v>208</v>
      </c>
      <c r="I107" s="271"/>
      <c r="J107" s="273"/>
      <c r="K107" s="273"/>
      <c r="L107" s="273"/>
      <c r="M107" s="273"/>
      <c r="O107" s="53">
        <v>0</v>
      </c>
    </row>
    <row r="108" spans="2:15">
      <c r="O108" s="53">
        <v>0</v>
      </c>
    </row>
    <row r="109" spans="2:15" ht="18.75">
      <c r="B109" s="10" t="s">
        <v>209</v>
      </c>
      <c r="O109" s="53">
        <v>0</v>
      </c>
    </row>
    <row r="110" spans="2:15">
      <c r="O110" s="53">
        <v>0</v>
      </c>
    </row>
    <row r="111" spans="2:15">
      <c r="B111" s="24"/>
      <c r="C111" s="25"/>
      <c r="D111" s="25"/>
      <c r="E111" s="25"/>
      <c r="F111" s="25"/>
      <c r="G111" s="25"/>
      <c r="H111" s="49"/>
      <c r="O111" s="53">
        <v>0</v>
      </c>
    </row>
    <row r="112" spans="2:15">
      <c r="B112" s="26"/>
      <c r="C112" s="27"/>
      <c r="D112" s="27"/>
      <c r="E112" s="27"/>
      <c r="F112" s="27"/>
      <c r="G112" s="27"/>
      <c r="H112" s="50"/>
      <c r="O112" s="53">
        <v>0</v>
      </c>
    </row>
    <row r="113" spans="2:15">
      <c r="B113" s="26"/>
      <c r="C113" s="27"/>
      <c r="D113" s="27"/>
      <c r="E113" s="27"/>
      <c r="F113" s="27"/>
      <c r="G113" s="27"/>
      <c r="H113" s="50"/>
      <c r="O113" s="53">
        <v>0</v>
      </c>
    </row>
    <row r="114" spans="2:15">
      <c r="B114" s="28"/>
      <c r="C114" s="29"/>
      <c r="D114" s="29"/>
      <c r="E114" s="29"/>
      <c r="F114" s="29"/>
      <c r="G114" s="29"/>
      <c r="H114" s="51"/>
      <c r="O114" s="53">
        <v>0</v>
      </c>
    </row>
    <row r="115" spans="2:15">
      <c r="O115" s="53">
        <v>0</v>
      </c>
    </row>
    <row r="116" spans="2:15">
      <c r="B116" s="24"/>
      <c r="C116" s="25"/>
      <c r="D116" s="25"/>
      <c r="E116" s="25"/>
      <c r="F116" s="25"/>
      <c r="G116" s="25"/>
      <c r="H116" s="25"/>
      <c r="I116" s="49"/>
      <c r="O116" s="53">
        <v>0</v>
      </c>
    </row>
    <row r="117" spans="2:15">
      <c r="B117" s="26"/>
      <c r="C117" s="27"/>
      <c r="D117" s="27"/>
      <c r="E117" s="27"/>
      <c r="F117" s="27"/>
      <c r="G117" s="27"/>
      <c r="H117" s="27"/>
      <c r="I117" s="50"/>
      <c r="O117" s="53">
        <v>0</v>
      </c>
    </row>
    <row r="118" spans="2:15">
      <c r="B118" s="28"/>
      <c r="C118" s="29"/>
      <c r="D118" s="29"/>
      <c r="E118" s="29"/>
      <c r="F118" s="29"/>
      <c r="G118" s="29"/>
      <c r="H118" s="29"/>
      <c r="I118" s="51"/>
    </row>
    <row r="120" spans="2:15">
      <c r="C120" s="81" t="s">
        <v>210</v>
      </c>
      <c r="D120" s="14">
        <f>SIGN((F61*AB88*D105)+(G61*AB89*D106)+E79)</f>
        <v>1</v>
      </c>
    </row>
  </sheetData>
  <mergeCells count="12">
    <mergeCell ref="F106:G106"/>
    <mergeCell ref="H106:I106"/>
    <mergeCell ref="J106:M106"/>
    <mergeCell ref="F107:G107"/>
    <mergeCell ref="H107:I107"/>
    <mergeCell ref="J107:M107"/>
    <mergeCell ref="F104:G104"/>
    <mergeCell ref="H104:I104"/>
    <mergeCell ref="J104:M104"/>
    <mergeCell ref="F105:G105"/>
    <mergeCell ref="H105:I105"/>
    <mergeCell ref="J105:M10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20"/>
  <sheetViews>
    <sheetView topLeftCell="A83" workbookViewId="0">
      <selection activeCell="O125" sqref="O125"/>
    </sheetView>
  </sheetViews>
  <sheetFormatPr defaultColWidth="9" defaultRowHeight="15"/>
  <cols>
    <col min="3" max="3" width="6.7109375" customWidth="1"/>
    <col min="4" max="4" width="6.42578125" customWidth="1"/>
    <col min="5" max="5" width="6.5703125" customWidth="1"/>
    <col min="6" max="6" width="5.85546875" customWidth="1"/>
    <col min="7" max="7" width="5.7109375" customWidth="1"/>
    <col min="8" max="8" width="6.7109375" customWidth="1"/>
    <col min="9" max="9" width="6.42578125" customWidth="1"/>
    <col min="10" max="10" width="6.28515625" customWidth="1"/>
    <col min="11" max="12" width="6.42578125" customWidth="1"/>
    <col min="15" max="15" width="9.5703125" customWidth="1"/>
    <col min="18" max="18" width="10.5703125" customWidth="1"/>
    <col min="19" max="19" width="8.140625" customWidth="1"/>
    <col min="20" max="20" width="9.5703125"/>
    <col min="21" max="21" width="5.7109375" customWidth="1"/>
  </cols>
  <sheetData>
    <row r="1" spans="1:28" ht="31.5" customHeight="1">
      <c r="A1" s="1" t="s">
        <v>115</v>
      </c>
      <c r="B1" s="2"/>
      <c r="C1" s="3"/>
      <c r="D1" s="4"/>
    </row>
    <row r="3" spans="1:28">
      <c r="B3" s="5" t="s">
        <v>116</v>
      </c>
      <c r="C3" s="6" t="s">
        <v>117</v>
      </c>
      <c r="D3" s="6" t="s">
        <v>118</v>
      </c>
      <c r="E3" s="6" t="s">
        <v>119</v>
      </c>
      <c r="F3" s="6" t="s">
        <v>120</v>
      </c>
      <c r="G3" s="6" t="s">
        <v>121</v>
      </c>
      <c r="H3" s="6" t="s">
        <v>122</v>
      </c>
      <c r="I3" s="6" t="s">
        <v>123</v>
      </c>
      <c r="J3" s="6" t="s">
        <v>124</v>
      </c>
      <c r="K3" s="6" t="s">
        <v>125</v>
      </c>
      <c r="L3" s="6" t="s">
        <v>126</v>
      </c>
      <c r="M3" s="6" t="s">
        <v>127</v>
      </c>
      <c r="N3" s="6" t="s">
        <v>128</v>
      </c>
      <c r="O3" s="6" t="s">
        <v>129</v>
      </c>
      <c r="P3" s="6" t="s">
        <v>130</v>
      </c>
      <c r="Q3" s="6" t="s">
        <v>131</v>
      </c>
      <c r="R3" s="6" t="s">
        <v>132</v>
      </c>
      <c r="S3" s="6" t="s">
        <v>133</v>
      </c>
      <c r="T3" s="6" t="s">
        <v>134</v>
      </c>
      <c r="U3" s="6" t="s">
        <v>135</v>
      </c>
      <c r="V3" s="6" t="s">
        <v>136</v>
      </c>
      <c r="W3" s="6" t="s">
        <v>137</v>
      </c>
      <c r="X3" s="6" t="s">
        <v>138</v>
      </c>
      <c r="Y3" s="6" t="s">
        <v>139</v>
      </c>
      <c r="Z3" s="6" t="s">
        <v>140</v>
      </c>
      <c r="AA3" s="6" t="s">
        <v>141</v>
      </c>
      <c r="AB3" s="60" t="s">
        <v>187</v>
      </c>
    </row>
    <row r="4" spans="1:28">
      <c r="B4" s="7" t="s">
        <v>188</v>
      </c>
      <c r="C4" s="5">
        <v>0</v>
      </c>
      <c r="D4" s="5">
        <v>2.1760000000000002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2.1760000000000002</v>
      </c>
      <c r="AB4" s="61">
        <v>1</v>
      </c>
    </row>
    <row r="5" spans="1:28">
      <c r="B5" s="7" t="s">
        <v>189</v>
      </c>
      <c r="C5" s="5">
        <v>2.1760000000000002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1.875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1.875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61">
        <v>-1</v>
      </c>
    </row>
    <row r="7" spans="1:28">
      <c r="Q7" s="18" t="s">
        <v>190</v>
      </c>
    </row>
    <row r="8" spans="1:28">
      <c r="C8" s="8"/>
      <c r="D8" s="8"/>
      <c r="R8" s="52" t="s">
        <v>188</v>
      </c>
      <c r="S8" s="52" t="s">
        <v>189</v>
      </c>
    </row>
    <row r="9" spans="1:28">
      <c r="C9" s="9"/>
      <c r="D9" s="9"/>
      <c r="R9" s="53">
        <v>0</v>
      </c>
      <c r="S9" s="54">
        <v>2.17609125905568</v>
      </c>
    </row>
    <row r="10" spans="1:28">
      <c r="C10" s="9"/>
      <c r="D10" s="9"/>
      <c r="R10" s="55">
        <v>2.17609125905568</v>
      </c>
      <c r="S10" s="53">
        <v>0</v>
      </c>
    </row>
    <row r="11" spans="1:28">
      <c r="C11" s="9"/>
      <c r="D11" s="9"/>
      <c r="R11" s="56">
        <v>0</v>
      </c>
      <c r="S11" s="53">
        <v>0</v>
      </c>
    </row>
    <row r="12" spans="1:28">
      <c r="C12" s="9"/>
      <c r="D12" s="9"/>
      <c r="R12" s="53">
        <v>0</v>
      </c>
      <c r="S12" s="53">
        <v>0</v>
      </c>
    </row>
    <row r="13" spans="1:28">
      <c r="C13" s="9"/>
      <c r="D13" s="9"/>
      <c r="R13" s="53">
        <v>0</v>
      </c>
      <c r="S13" s="53">
        <v>0</v>
      </c>
    </row>
    <row r="14" spans="1:28">
      <c r="C14" s="9"/>
      <c r="D14" s="9"/>
      <c r="R14" s="53">
        <v>0</v>
      </c>
      <c r="S14" s="53">
        <v>0</v>
      </c>
    </row>
    <row r="15" spans="1:28">
      <c r="C15" s="9"/>
      <c r="D15" s="9"/>
      <c r="R15" s="53">
        <v>0</v>
      </c>
      <c r="S15" s="55">
        <v>1.8750612633917001</v>
      </c>
    </row>
    <row r="16" spans="1:28">
      <c r="C16" s="9"/>
      <c r="D16" s="9"/>
      <c r="R16" s="53">
        <v>0</v>
      </c>
      <c r="S16" s="53">
        <v>0</v>
      </c>
    </row>
    <row r="17" spans="2:23">
      <c r="C17" s="9"/>
      <c r="D17" s="9"/>
      <c r="R17" s="53">
        <v>0</v>
      </c>
      <c r="S17" s="53">
        <v>0</v>
      </c>
    </row>
    <row r="18" spans="2:23">
      <c r="C18" s="9"/>
      <c r="D18" s="9"/>
      <c r="K18" s="27"/>
      <c r="L18" s="27"/>
      <c r="M18" s="27"/>
      <c r="R18" s="53">
        <v>0</v>
      </c>
      <c r="S18" s="53">
        <v>0</v>
      </c>
    </row>
    <row r="19" spans="2:23" ht="18.75">
      <c r="B19" s="10" t="s">
        <v>191</v>
      </c>
      <c r="R19" s="53">
        <v>0</v>
      </c>
      <c r="S19" s="53">
        <v>0</v>
      </c>
    </row>
    <row r="20" spans="2:23">
      <c r="R20" s="53">
        <v>0</v>
      </c>
      <c r="S20" s="53">
        <v>0</v>
      </c>
    </row>
    <row r="21" spans="2:23" ht="33" customHeight="1">
      <c r="C21" s="11"/>
      <c r="D21" s="12" t="s">
        <v>192</v>
      </c>
      <c r="E21" s="13"/>
      <c r="F21" s="13"/>
      <c r="G21" s="13"/>
      <c r="H21" s="14"/>
      <c r="R21" s="53">
        <v>0</v>
      </c>
      <c r="S21" s="53">
        <v>0</v>
      </c>
    </row>
    <row r="22" spans="2:23">
      <c r="R22" s="53">
        <v>0</v>
      </c>
      <c r="S22" s="53">
        <v>0</v>
      </c>
    </row>
    <row r="23" spans="2:23">
      <c r="C23" s="15"/>
      <c r="D23" s="16" t="s">
        <v>188</v>
      </c>
      <c r="E23" s="17" t="s">
        <v>189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53">
        <v>0</v>
      </c>
      <c r="S23" s="53">
        <v>0</v>
      </c>
      <c r="T23" s="18"/>
      <c r="U23" s="18"/>
      <c r="V23" s="18"/>
      <c r="W23" s="18"/>
    </row>
    <row r="24" spans="2:23">
      <c r="C24" s="19" t="s">
        <v>188</v>
      </c>
      <c r="D24" s="20">
        <f>C4*R9+D4*R10+E4*R11+F4*R12+G4*R13+H4*R14+I4*R15+J4*R16+K4*R17+L4*R18+M4*R19+N4*R20+O4*R21+P4*R22+Q4*R23+R4*R24+S4*R25+T4*R26+U4*R27+V4*R28+W4*R29+X4*R30+Y4*R31+Z4*R32+AA4*R33</f>
        <v>9.4703491594103202</v>
      </c>
      <c r="E24" s="21">
        <f>C4*S9+D4*S10+E4*S11+F4*S12+G4*S13+H4*S14+I4*S15+J4*S16+K4*S17+L4*S18+M4*S19+N4*S20+O4*S21+P4*S22+Q4*S23+R4*S24+S4*S25+T4*S26+U4*S27+V4*S28+W4*S29+X4*S30+Y4*S31+Z4*S32+AA4*S33</f>
        <v>0</v>
      </c>
      <c r="G24" t="s">
        <v>395</v>
      </c>
      <c r="R24" s="53">
        <v>0</v>
      </c>
      <c r="S24" s="53">
        <v>0</v>
      </c>
    </row>
    <row r="25" spans="2:23">
      <c r="C25" s="22" t="s">
        <v>189</v>
      </c>
      <c r="D25" s="23">
        <f>C5*R9+D5*R10+E5*R11+F5*R12+G5*R13+H5*R14+I5*R15+J5*R16+K5*R17+L5*R18+M5*R19+N5*R20+O5*R21+P5*R22+Q5*R23+R5*R24+S5*R25+T5*R26+U5*R27+V5*R28+W5*R29+X5*R30+Y5*R31+Z5*R32+AA5*R33</f>
        <v>0</v>
      </c>
      <c r="E25" s="21">
        <f>C5*S9+D5*S10+E5*S11+F5*S12+G5*S13+H5*S14+I5*S15+J5*S16+K5*S17+L5*S18+M5*S19+N5*S20+O5*S21+P5*S22+Q5*S23+R5*S24+S5*S25+T5*S26+U5*S27+V5*S28+W5*S29+X5*S30+Y5*S31+Z5*S32+AA5*S33</f>
        <v>11.766654317424035</v>
      </c>
      <c r="R25" s="53">
        <v>0</v>
      </c>
      <c r="S25" s="53">
        <v>0</v>
      </c>
    </row>
    <row r="26" spans="2:23">
      <c r="B26" s="18"/>
      <c r="R26" s="53">
        <v>0</v>
      </c>
      <c r="S26" s="54">
        <v>1.8750612633917001</v>
      </c>
    </row>
    <row r="27" spans="2:23">
      <c r="B27" s="18"/>
      <c r="R27" s="53">
        <v>0</v>
      </c>
      <c r="S27" s="53">
        <v>0</v>
      </c>
    </row>
    <row r="28" spans="2:23" ht="18.75">
      <c r="B28" s="10" t="s">
        <v>397</v>
      </c>
      <c r="R28" s="53">
        <v>0</v>
      </c>
      <c r="S28" s="53">
        <v>0</v>
      </c>
    </row>
    <row r="29" spans="2:23">
      <c r="R29" s="53">
        <v>0</v>
      </c>
      <c r="S29" s="53">
        <v>0</v>
      </c>
    </row>
    <row r="30" spans="2:23">
      <c r="C30" s="24"/>
      <c r="D30" s="25"/>
      <c r="E30" s="25"/>
      <c r="F30" s="25"/>
      <c r="G30" s="25"/>
      <c r="H30" s="25"/>
      <c r="I30" s="25"/>
      <c r="J30" s="49"/>
      <c r="R30" s="53">
        <v>0</v>
      </c>
      <c r="S30" s="53">
        <v>0</v>
      </c>
    </row>
    <row r="31" spans="2:23">
      <c r="C31" s="26"/>
      <c r="D31" s="27"/>
      <c r="E31" s="27"/>
      <c r="F31" s="27"/>
      <c r="G31" s="27"/>
      <c r="H31" s="27"/>
      <c r="I31" s="27"/>
      <c r="J31" s="50"/>
      <c r="R31" s="53">
        <v>0</v>
      </c>
      <c r="S31" s="53">
        <v>0</v>
      </c>
    </row>
    <row r="32" spans="2:23">
      <c r="C32" s="26"/>
      <c r="D32" s="27"/>
      <c r="E32" s="27"/>
      <c r="F32" s="27"/>
      <c r="G32" s="27"/>
      <c r="H32" s="27"/>
      <c r="I32" s="27"/>
      <c r="J32" s="50"/>
      <c r="R32" s="53">
        <v>0</v>
      </c>
      <c r="S32" s="53">
        <v>0</v>
      </c>
    </row>
    <row r="33" spans="3:19">
      <c r="C33" s="26"/>
      <c r="D33" s="27"/>
      <c r="E33" s="27"/>
      <c r="F33" s="27"/>
      <c r="G33" s="27"/>
      <c r="H33" s="27"/>
      <c r="I33" s="27"/>
      <c r="J33" s="50"/>
      <c r="R33" s="55">
        <v>2.17609125905568</v>
      </c>
      <c r="S33" s="53">
        <v>0</v>
      </c>
    </row>
    <row r="34" spans="3:19">
      <c r="C34" s="28"/>
      <c r="D34" s="29"/>
      <c r="E34" s="29"/>
      <c r="F34" s="29"/>
      <c r="G34" s="29"/>
      <c r="H34" s="29"/>
      <c r="I34" s="29"/>
      <c r="J34" s="51"/>
    </row>
    <row r="36" spans="3:19" ht="18.75">
      <c r="C36" s="11"/>
      <c r="D36" s="30"/>
      <c r="E36" s="31" t="s">
        <v>188</v>
      </c>
      <c r="F36" s="32" t="s">
        <v>189</v>
      </c>
    </row>
    <row r="37" spans="3:19">
      <c r="D37" s="33" t="s">
        <v>188</v>
      </c>
      <c r="E37" s="34">
        <f>AB4*AB4*D24</f>
        <v>9.4703491594103202</v>
      </c>
      <c r="F37" s="35">
        <f>AB4*AB5*E24</f>
        <v>0</v>
      </c>
    </row>
    <row r="38" spans="3:19">
      <c r="D38" s="36" t="s">
        <v>189</v>
      </c>
      <c r="E38" s="37">
        <f>AB4*AB5*D25</f>
        <v>0</v>
      </c>
      <c r="F38" s="38">
        <f>AB5*AB5*E25</f>
        <v>11.766654317424035</v>
      </c>
    </row>
    <row r="40" spans="3:19"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57"/>
    </row>
    <row r="41" spans="3:19" ht="32.25" customHeight="1"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58"/>
    </row>
    <row r="42" spans="3:19" ht="56.25" customHeight="1"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58"/>
    </row>
    <row r="43" spans="3:19">
      <c r="D43" s="41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58"/>
    </row>
    <row r="44" spans="3:19">
      <c r="D44" s="41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58"/>
    </row>
    <row r="45" spans="3:19">
      <c r="D45" s="4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58"/>
    </row>
    <row r="46" spans="3:19">
      <c r="D46" s="41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58"/>
    </row>
    <row r="47" spans="3:19">
      <c r="D47" s="41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58"/>
    </row>
    <row r="48" spans="3:19">
      <c r="D48" s="41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58"/>
    </row>
    <row r="49" spans="1:22">
      <c r="D49" s="41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58"/>
    </row>
    <row r="50" spans="1:22">
      <c r="D50" s="41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58"/>
    </row>
    <row r="51" spans="1:22">
      <c r="D51" s="41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58"/>
    </row>
    <row r="52" spans="1:22">
      <c r="D52" s="41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58"/>
    </row>
    <row r="53" spans="1:22">
      <c r="D53" s="41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58"/>
    </row>
    <row r="54" spans="1:22">
      <c r="D54" s="41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58"/>
      <c r="U54">
        <f>E37+F37+E38+F38</f>
        <v>21.237003476834353</v>
      </c>
    </row>
    <row r="55" spans="1:22">
      <c r="D55" s="41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58"/>
    </row>
    <row r="56" spans="1:22">
      <c r="D56" s="41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58"/>
    </row>
    <row r="57" spans="1:22">
      <c r="D57" s="41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58"/>
    </row>
    <row r="58" spans="1:22">
      <c r="D58" s="43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59"/>
      <c r="U58">
        <f>2/U54</f>
        <v>9.4175244741172198E-2</v>
      </c>
    </row>
    <row r="60" spans="1:22">
      <c r="F60" s="45"/>
      <c r="G60" s="46"/>
    </row>
    <row r="61" spans="1:22">
      <c r="F61" s="47">
        <v>9.4E-2</v>
      </c>
      <c r="G61" s="48">
        <v>9.4E-2</v>
      </c>
    </row>
    <row r="62" spans="1:22">
      <c r="F62" s="18"/>
      <c r="G62" s="18"/>
      <c r="I62" s="18"/>
      <c r="J62" s="18"/>
    </row>
    <row r="63" spans="1:22" ht="18.75">
      <c r="A63" s="10"/>
      <c r="B63" s="10" t="s">
        <v>194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6" spans="3:16">
      <c r="E66" s="24"/>
      <c r="F66" s="25"/>
      <c r="G66" s="25"/>
      <c r="H66" s="25"/>
      <c r="I66" s="25"/>
      <c r="J66" s="25"/>
      <c r="K66" s="25"/>
      <c r="L66" s="25"/>
      <c r="M66" s="49"/>
    </row>
    <row r="67" spans="3:16">
      <c r="E67" s="26"/>
      <c r="F67" s="27"/>
      <c r="G67" s="27"/>
      <c r="H67" s="27"/>
      <c r="I67" s="27"/>
      <c r="J67" s="27"/>
      <c r="K67" s="27"/>
      <c r="L67" s="27"/>
      <c r="M67" s="50"/>
    </row>
    <row r="68" spans="3:16">
      <c r="E68" s="28"/>
      <c r="F68" s="29"/>
      <c r="G68" s="29"/>
      <c r="H68" s="29"/>
      <c r="I68" s="29"/>
      <c r="J68" s="29"/>
      <c r="K68" s="29"/>
      <c r="L68" s="29"/>
      <c r="M68" s="51"/>
    </row>
    <row r="70" spans="3:16">
      <c r="C70" s="18"/>
      <c r="D70" s="18"/>
      <c r="E70" s="24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49"/>
    </row>
    <row r="71" spans="3:16">
      <c r="D71" s="18"/>
      <c r="E71" s="26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50"/>
    </row>
    <row r="72" spans="3:16">
      <c r="E72" s="28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51"/>
    </row>
    <row r="73" spans="3:16">
      <c r="D73" s="18"/>
      <c r="E73" s="18"/>
    </row>
    <row r="74" spans="3:16">
      <c r="C74" s="18"/>
      <c r="D74" s="18" t="s">
        <v>195</v>
      </c>
      <c r="F74" s="62"/>
      <c r="G74" s="9"/>
      <c r="H74" s="9"/>
      <c r="I74" s="62"/>
      <c r="J74" s="9"/>
      <c r="K74" s="9"/>
      <c r="L74" s="62"/>
      <c r="M74" s="9"/>
      <c r="N74" s="9"/>
    </row>
    <row r="75" spans="3:16">
      <c r="C75" s="18"/>
      <c r="D75" s="63" t="s">
        <v>196</v>
      </c>
      <c r="E75" s="18"/>
      <c r="F75" s="9"/>
      <c r="G75" s="9"/>
      <c r="H75" s="9"/>
      <c r="I75" s="82"/>
      <c r="J75" s="82"/>
      <c r="K75" s="9"/>
      <c r="L75" s="83"/>
      <c r="M75" s="83"/>
      <c r="N75" s="83"/>
    </row>
    <row r="76" spans="3:16">
      <c r="D76" s="64">
        <v>2</v>
      </c>
      <c r="F76" s="65"/>
      <c r="G76" s="65"/>
      <c r="H76" s="9"/>
      <c r="I76" s="84"/>
      <c r="J76" s="84"/>
      <c r="K76" s="9"/>
      <c r="L76" s="83"/>
      <c r="M76" s="62"/>
      <c r="N76" s="62"/>
    </row>
    <row r="77" spans="3:16">
      <c r="I77" s="9"/>
      <c r="J77" s="9"/>
      <c r="K77" s="9"/>
      <c r="L77" s="83"/>
      <c r="M77" s="62"/>
      <c r="N77" s="62"/>
    </row>
    <row r="78" spans="3:16">
      <c r="I78" s="9"/>
      <c r="J78" s="9"/>
      <c r="K78" s="9"/>
      <c r="L78" s="9"/>
      <c r="M78" s="9"/>
      <c r="N78" s="9"/>
    </row>
    <row r="79" spans="3:16">
      <c r="D79" s="66" t="s">
        <v>197</v>
      </c>
      <c r="E79" s="14">
        <f>(1/AB4-((F61*AB4*D24)+(G61*AB5*D25))+(1/AB5-((F61*AB4*E24)+(G61*AB5*E25))))/D76</f>
        <v>0.10792634242664456</v>
      </c>
    </row>
    <row r="83" spans="1:28" ht="30" customHeight="1">
      <c r="A83" s="68" t="s">
        <v>198</v>
      </c>
      <c r="B83" s="69"/>
      <c r="C83" s="70"/>
      <c r="D83" s="71"/>
    </row>
    <row r="85" spans="1:28" ht="18.75">
      <c r="B85" s="72" t="s">
        <v>199</v>
      </c>
    </row>
    <row r="87" spans="1:28">
      <c r="B87" s="73" t="s">
        <v>116</v>
      </c>
      <c r="C87" s="74" t="s">
        <v>117</v>
      </c>
      <c r="D87" s="74" t="s">
        <v>118</v>
      </c>
      <c r="E87" s="74" t="s">
        <v>119</v>
      </c>
      <c r="F87" s="74" t="s">
        <v>120</v>
      </c>
      <c r="G87" s="74" t="s">
        <v>121</v>
      </c>
      <c r="H87" s="74" t="s">
        <v>122</v>
      </c>
      <c r="I87" s="74" t="s">
        <v>123</v>
      </c>
      <c r="J87" s="74" t="s">
        <v>124</v>
      </c>
      <c r="K87" s="74" t="s">
        <v>125</v>
      </c>
      <c r="L87" s="74" t="s">
        <v>126</v>
      </c>
      <c r="M87" s="85" t="s">
        <v>127</v>
      </c>
      <c r="N87" s="85" t="s">
        <v>128</v>
      </c>
      <c r="O87" s="85" t="s">
        <v>129</v>
      </c>
      <c r="P87" s="85" t="s">
        <v>130</v>
      </c>
      <c r="Q87" s="85" t="s">
        <v>131</v>
      </c>
      <c r="R87" s="85" t="s">
        <v>132</v>
      </c>
      <c r="S87" s="85" t="s">
        <v>133</v>
      </c>
      <c r="T87" s="85" t="s">
        <v>134</v>
      </c>
      <c r="U87" s="85" t="s">
        <v>135</v>
      </c>
      <c r="V87" s="85" t="s">
        <v>136</v>
      </c>
      <c r="W87" s="85" t="s">
        <v>137</v>
      </c>
      <c r="X87" s="85" t="s">
        <v>138</v>
      </c>
      <c r="Y87" s="85" t="s">
        <v>139</v>
      </c>
      <c r="Z87" s="85" t="s">
        <v>140</v>
      </c>
      <c r="AA87" s="85" t="s">
        <v>141</v>
      </c>
      <c r="AB87" s="88" t="s">
        <v>396</v>
      </c>
    </row>
    <row r="88" spans="1:28">
      <c r="B88" s="75" t="s">
        <v>188</v>
      </c>
      <c r="C88" s="73">
        <v>0</v>
      </c>
      <c r="D88" s="73">
        <v>2.1760000000000002</v>
      </c>
      <c r="E88" s="73">
        <v>0</v>
      </c>
      <c r="F88" s="89">
        <v>0</v>
      </c>
      <c r="G88" s="89">
        <v>0</v>
      </c>
      <c r="H88" s="73">
        <v>0</v>
      </c>
      <c r="I88" s="89">
        <v>0</v>
      </c>
      <c r="J88" s="89">
        <v>0</v>
      </c>
      <c r="K88" s="89">
        <v>0</v>
      </c>
      <c r="L88" s="73">
        <v>0</v>
      </c>
      <c r="M88" s="90">
        <v>0</v>
      </c>
      <c r="N88" s="73">
        <v>0</v>
      </c>
      <c r="O88" s="73">
        <v>0</v>
      </c>
      <c r="P88" s="73">
        <v>0</v>
      </c>
      <c r="Q88" s="73">
        <v>0</v>
      </c>
      <c r="R88" s="73">
        <v>0</v>
      </c>
      <c r="S88" s="73">
        <v>0</v>
      </c>
      <c r="T88" s="73">
        <v>0</v>
      </c>
      <c r="U88" s="73">
        <v>0</v>
      </c>
      <c r="V88" s="73">
        <v>0</v>
      </c>
      <c r="W88" s="73">
        <v>0</v>
      </c>
      <c r="X88" s="73">
        <v>0</v>
      </c>
      <c r="Y88" s="73">
        <v>0</v>
      </c>
      <c r="Z88" s="73">
        <v>0</v>
      </c>
      <c r="AA88" s="91">
        <v>2.1760000000000002</v>
      </c>
      <c r="AB88" s="73">
        <v>1</v>
      </c>
    </row>
    <row r="89" spans="1:28">
      <c r="B89" s="75" t="s">
        <v>189</v>
      </c>
      <c r="C89" s="5">
        <v>2.1760000000000002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1.875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1.875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73">
        <v>-1</v>
      </c>
    </row>
    <row r="91" spans="1:28">
      <c r="N91" s="18" t="s">
        <v>200</v>
      </c>
    </row>
    <row r="92" spans="1:28">
      <c r="C92" s="8"/>
      <c r="D92" s="8"/>
      <c r="O92" s="86" t="s">
        <v>201</v>
      </c>
    </row>
    <row r="93" spans="1:28">
      <c r="C93" s="27"/>
      <c r="D93" s="9"/>
      <c r="O93" s="53">
        <v>0</v>
      </c>
    </row>
    <row r="94" spans="1:28">
      <c r="C94" s="27"/>
      <c r="D94" s="9"/>
      <c r="O94" s="55">
        <v>2.17609125905568</v>
      </c>
    </row>
    <row r="95" spans="1:28">
      <c r="C95" s="27"/>
      <c r="D95" s="9"/>
      <c r="O95" s="56">
        <v>0</v>
      </c>
    </row>
    <row r="96" spans="1:28">
      <c r="C96" s="9"/>
      <c r="D96" s="9"/>
      <c r="O96" s="53">
        <v>0</v>
      </c>
    </row>
    <row r="97" spans="2:15">
      <c r="C97" s="9"/>
      <c r="D97" s="9"/>
      <c r="O97" s="53">
        <v>0</v>
      </c>
    </row>
    <row r="98" spans="2:15">
      <c r="C98" s="27"/>
      <c r="D98" s="9"/>
      <c r="O98" s="53">
        <v>0</v>
      </c>
    </row>
    <row r="99" spans="2:15">
      <c r="C99" s="9"/>
      <c r="D99" s="9"/>
      <c r="O99" s="53">
        <v>0</v>
      </c>
    </row>
    <row r="100" spans="2:15">
      <c r="C100" s="9"/>
      <c r="D100" s="9"/>
      <c r="O100" s="53">
        <v>0</v>
      </c>
    </row>
    <row r="101" spans="2:15">
      <c r="C101" s="9"/>
      <c r="D101" s="9"/>
      <c r="O101" s="53">
        <v>0</v>
      </c>
    </row>
    <row r="102" spans="2:15">
      <c r="C102" s="27"/>
      <c r="O102" s="53">
        <v>0</v>
      </c>
    </row>
    <row r="103" spans="2:15">
      <c r="B103" s="18" t="s">
        <v>202</v>
      </c>
      <c r="O103" s="53">
        <v>0</v>
      </c>
    </row>
    <row r="104" spans="2:15">
      <c r="B104" s="11"/>
      <c r="C104" s="76"/>
      <c r="D104" s="77" t="s">
        <v>201</v>
      </c>
      <c r="F104" s="264" t="s">
        <v>203</v>
      </c>
      <c r="G104" s="264"/>
      <c r="H104" s="265" t="s">
        <v>204</v>
      </c>
      <c r="I104" s="266"/>
      <c r="J104" s="267" t="s">
        <v>205</v>
      </c>
      <c r="K104" s="268"/>
      <c r="L104" s="268"/>
      <c r="M104" s="268"/>
      <c r="O104" s="53">
        <v>0</v>
      </c>
    </row>
    <row r="105" spans="2:15">
      <c r="C105" s="78" t="s">
        <v>188</v>
      </c>
      <c r="D105" s="79">
        <f>C88*O93+D88*O94+E88*O95+F88*O96+G88*O97+H88*O98+I88*O99+J88*O100+K88*O101+L88*O102+M88*O103+N88*O104+O88*O105+P88*O106+P88*O107+Q88*O108+R88*O109+S88*O110+T88*O111+U88*O112+V88*O113+W88*O114+X88*O115+Y88*O116+AA88*O117</f>
        <v>9.4703491594103202</v>
      </c>
      <c r="F105" s="269" t="s">
        <v>206</v>
      </c>
      <c r="G105" s="269"/>
      <c r="H105" s="270" t="s">
        <v>207</v>
      </c>
      <c r="I105" s="271"/>
      <c r="J105" s="272"/>
      <c r="K105" s="272"/>
      <c r="L105" s="272"/>
      <c r="M105" s="272"/>
      <c r="O105" s="53">
        <v>0</v>
      </c>
    </row>
    <row r="106" spans="2:15">
      <c r="C106" s="80" t="s">
        <v>189</v>
      </c>
      <c r="D106" s="21">
        <f>C89*O93+D89*O94+E89*O95+F89*O96+G89*O97+H89*O98+I89*O99+J89*O100+K89*O101+L89*O102+M89*O103+N89*O104+O89*O105+P89*O106+P89*O107+Q89*O108+R89*O109+S89*O110+T89*O111+U89*O112+V89*O113+W89*O114+X89*O115+Y89*O116+Z89*O117</f>
        <v>0</v>
      </c>
      <c r="F106" s="269" t="s">
        <v>206</v>
      </c>
      <c r="G106" s="269"/>
      <c r="H106" s="270" t="s">
        <v>208</v>
      </c>
      <c r="I106" s="271"/>
      <c r="J106" s="273"/>
      <c r="K106" s="273"/>
      <c r="L106" s="273"/>
      <c r="M106" s="273"/>
      <c r="O106" s="53">
        <v>0</v>
      </c>
    </row>
    <row r="107" spans="2:15">
      <c r="F107" s="269" t="s">
        <v>207</v>
      </c>
      <c r="G107" s="269"/>
      <c r="H107" s="270" t="s">
        <v>208</v>
      </c>
      <c r="I107" s="271"/>
      <c r="J107" s="273"/>
      <c r="K107" s="273"/>
      <c r="L107" s="273"/>
      <c r="M107" s="273"/>
      <c r="O107" s="53">
        <v>0</v>
      </c>
    </row>
    <row r="108" spans="2:15">
      <c r="O108" s="53">
        <v>0</v>
      </c>
    </row>
    <row r="109" spans="2:15" ht="18.75">
      <c r="B109" s="10" t="s">
        <v>209</v>
      </c>
      <c r="O109" s="53">
        <v>0</v>
      </c>
    </row>
    <row r="110" spans="2:15">
      <c r="O110" s="53">
        <v>0</v>
      </c>
    </row>
    <row r="111" spans="2:15">
      <c r="B111" s="24"/>
      <c r="C111" s="25"/>
      <c r="D111" s="25"/>
      <c r="E111" s="25"/>
      <c r="F111" s="25"/>
      <c r="G111" s="25"/>
      <c r="H111" s="49"/>
      <c r="O111" s="53">
        <v>0</v>
      </c>
    </row>
    <row r="112" spans="2:15">
      <c r="B112" s="26"/>
      <c r="C112" s="27"/>
      <c r="D112" s="27"/>
      <c r="E112" s="27"/>
      <c r="F112" s="27"/>
      <c r="G112" s="27"/>
      <c r="H112" s="50"/>
      <c r="O112" s="53">
        <v>0</v>
      </c>
    </row>
    <row r="113" spans="2:15">
      <c r="B113" s="26"/>
      <c r="C113" s="27"/>
      <c r="D113" s="27"/>
      <c r="E113" s="27"/>
      <c r="F113" s="27"/>
      <c r="G113" s="27"/>
      <c r="H113" s="50"/>
      <c r="O113" s="53">
        <v>0</v>
      </c>
    </row>
    <row r="114" spans="2:15">
      <c r="B114" s="28"/>
      <c r="C114" s="29"/>
      <c r="D114" s="29"/>
      <c r="E114" s="29"/>
      <c r="F114" s="29"/>
      <c r="G114" s="29"/>
      <c r="H114" s="51"/>
      <c r="O114" s="53">
        <v>0</v>
      </c>
    </row>
    <row r="115" spans="2:15">
      <c r="O115" s="53">
        <v>0</v>
      </c>
    </row>
    <row r="116" spans="2:15">
      <c r="B116" s="24"/>
      <c r="C116" s="25"/>
      <c r="D116" s="25"/>
      <c r="E116" s="25"/>
      <c r="F116" s="25"/>
      <c r="G116" s="25"/>
      <c r="H116" s="25"/>
      <c r="I116" s="49"/>
      <c r="O116" s="53">
        <v>0</v>
      </c>
    </row>
    <row r="117" spans="2:15">
      <c r="B117" s="26"/>
      <c r="C117" s="27"/>
      <c r="D117" s="27"/>
      <c r="E117" s="27"/>
      <c r="F117" s="27"/>
      <c r="G117" s="27"/>
      <c r="H117" s="27"/>
      <c r="I117" s="50"/>
      <c r="O117" s="55">
        <v>2.17609125905568</v>
      </c>
    </row>
    <row r="118" spans="2:15">
      <c r="B118" s="28"/>
      <c r="C118" s="29"/>
      <c r="D118" s="29"/>
      <c r="E118" s="29"/>
      <c r="F118" s="29"/>
      <c r="G118" s="29"/>
      <c r="H118" s="29"/>
      <c r="I118" s="51"/>
    </row>
    <row r="120" spans="2:15">
      <c r="C120" s="81" t="s">
        <v>210</v>
      </c>
      <c r="D120" s="14">
        <f>SIGN((F61*AB88*D105)+(G61*AB89*D106)+E79)</f>
        <v>1</v>
      </c>
    </row>
  </sheetData>
  <mergeCells count="12">
    <mergeCell ref="F106:G106"/>
    <mergeCell ref="H106:I106"/>
    <mergeCell ref="J106:M106"/>
    <mergeCell ref="F107:G107"/>
    <mergeCell ref="H107:I107"/>
    <mergeCell ref="J107:M107"/>
    <mergeCell ref="F104:G104"/>
    <mergeCell ref="H104:I104"/>
    <mergeCell ref="J104:M104"/>
    <mergeCell ref="F105:G105"/>
    <mergeCell ref="H105:I105"/>
    <mergeCell ref="J105:M10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20"/>
  <sheetViews>
    <sheetView zoomScale="85" zoomScaleNormal="85" workbookViewId="0">
      <selection activeCell="D120" sqref="D120"/>
    </sheetView>
  </sheetViews>
  <sheetFormatPr defaultColWidth="9" defaultRowHeight="15"/>
  <cols>
    <col min="3" max="3" width="6.7109375" customWidth="1"/>
    <col min="4" max="4" width="6.42578125" customWidth="1"/>
    <col min="5" max="5" width="6.5703125" customWidth="1"/>
    <col min="6" max="6" width="5.85546875" customWidth="1"/>
    <col min="7" max="7" width="5.7109375" customWidth="1"/>
    <col min="8" max="8" width="6.7109375" customWidth="1"/>
    <col min="9" max="9" width="6.42578125" customWidth="1"/>
    <col min="10" max="10" width="6.28515625" customWidth="1"/>
    <col min="11" max="12" width="6.42578125" customWidth="1"/>
    <col min="15" max="15" width="9.5703125" customWidth="1"/>
    <col min="18" max="18" width="10.5703125" customWidth="1"/>
    <col min="19" max="19" width="8.140625" customWidth="1"/>
    <col min="21" max="21" width="5.7109375" customWidth="1"/>
  </cols>
  <sheetData>
    <row r="1" spans="1:28" ht="31.5" customHeight="1">
      <c r="A1" s="1" t="s">
        <v>115</v>
      </c>
      <c r="B1" s="2"/>
      <c r="C1" s="3"/>
      <c r="D1" s="4"/>
    </row>
    <row r="3" spans="1:28">
      <c r="B3" s="5" t="s">
        <v>116</v>
      </c>
      <c r="C3" s="6" t="s">
        <v>117</v>
      </c>
      <c r="D3" s="6" t="s">
        <v>118</v>
      </c>
      <c r="E3" s="6" t="s">
        <v>119</v>
      </c>
      <c r="F3" s="6" t="s">
        <v>120</v>
      </c>
      <c r="G3" s="6" t="s">
        <v>121</v>
      </c>
      <c r="H3" s="6" t="s">
        <v>122</v>
      </c>
      <c r="I3" s="6" t="s">
        <v>123</v>
      </c>
      <c r="J3" s="6" t="s">
        <v>124</v>
      </c>
      <c r="K3" s="6" t="s">
        <v>125</v>
      </c>
      <c r="L3" s="6" t="s">
        <v>126</v>
      </c>
      <c r="M3" s="6" t="s">
        <v>127</v>
      </c>
      <c r="N3" s="6" t="s">
        <v>128</v>
      </c>
      <c r="O3" s="6" t="s">
        <v>129</v>
      </c>
      <c r="P3" s="6" t="s">
        <v>130</v>
      </c>
      <c r="Q3" s="6" t="s">
        <v>131</v>
      </c>
      <c r="R3" s="6" t="s">
        <v>132</v>
      </c>
      <c r="S3" s="6" t="s">
        <v>133</v>
      </c>
      <c r="T3" s="6" t="s">
        <v>134</v>
      </c>
      <c r="U3" s="6" t="s">
        <v>135</v>
      </c>
      <c r="V3" s="6" t="s">
        <v>136</v>
      </c>
      <c r="W3" s="6" t="s">
        <v>137</v>
      </c>
      <c r="X3" s="6" t="s">
        <v>138</v>
      </c>
      <c r="Y3" s="6" t="s">
        <v>139</v>
      </c>
      <c r="Z3" s="6" t="s">
        <v>140</v>
      </c>
      <c r="AA3" s="6" t="s">
        <v>141</v>
      </c>
      <c r="AB3" s="60" t="s">
        <v>187</v>
      </c>
    </row>
    <row r="4" spans="1:28">
      <c r="B4" s="7" t="s">
        <v>188</v>
      </c>
      <c r="C4" s="5">
        <v>0</v>
      </c>
      <c r="D4" s="5">
        <v>2.1760000000000002</v>
      </c>
      <c r="E4" s="5">
        <v>0</v>
      </c>
      <c r="F4" s="5">
        <v>0</v>
      </c>
      <c r="G4" s="5">
        <v>2.1760000000000002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2.1760000000000002</v>
      </c>
      <c r="AB4" s="61">
        <v>1</v>
      </c>
    </row>
    <row r="5" spans="1:28">
      <c r="B5" s="7" t="s">
        <v>189</v>
      </c>
      <c r="C5" s="5">
        <v>2.1760000000000002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1.875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1.875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61">
        <v>-1</v>
      </c>
    </row>
    <row r="7" spans="1:28">
      <c r="Q7" s="18" t="s">
        <v>190</v>
      </c>
    </row>
    <row r="8" spans="1:28">
      <c r="C8" s="8"/>
      <c r="D8" s="8"/>
      <c r="R8" s="52" t="s">
        <v>188</v>
      </c>
      <c r="S8" s="52" t="s">
        <v>189</v>
      </c>
    </row>
    <row r="9" spans="1:28">
      <c r="C9" s="9"/>
      <c r="D9" s="9"/>
      <c r="R9" s="53">
        <v>0</v>
      </c>
      <c r="S9" s="54">
        <v>2.17609125905568</v>
      </c>
    </row>
    <row r="10" spans="1:28">
      <c r="C10" s="9"/>
      <c r="D10" s="9"/>
      <c r="R10" s="55">
        <v>2.17609125905568</v>
      </c>
      <c r="S10" s="53">
        <v>0</v>
      </c>
    </row>
    <row r="11" spans="1:28">
      <c r="C11" s="9"/>
      <c r="D11" s="9"/>
      <c r="R11" s="56">
        <v>0</v>
      </c>
      <c r="S11" s="53">
        <v>0</v>
      </c>
    </row>
    <row r="12" spans="1:28">
      <c r="C12" s="9"/>
      <c r="D12" s="9"/>
      <c r="R12" s="53">
        <v>0</v>
      </c>
      <c r="S12" s="53">
        <v>0</v>
      </c>
    </row>
    <row r="13" spans="1:28">
      <c r="C13" s="9"/>
      <c r="D13" s="9"/>
      <c r="R13" s="53">
        <v>2.1760000000000002</v>
      </c>
      <c r="S13" s="53">
        <v>0</v>
      </c>
    </row>
    <row r="14" spans="1:28">
      <c r="C14" s="9"/>
      <c r="D14" s="9"/>
      <c r="R14" s="53">
        <v>0</v>
      </c>
      <c r="S14" s="53">
        <v>0</v>
      </c>
    </row>
    <row r="15" spans="1:28">
      <c r="C15" s="9"/>
      <c r="D15" s="9"/>
      <c r="R15" s="53">
        <v>0</v>
      </c>
      <c r="S15" s="55">
        <v>1.875</v>
      </c>
    </row>
    <row r="16" spans="1:28">
      <c r="C16" s="9"/>
      <c r="D16" s="9"/>
      <c r="R16" s="53">
        <v>0</v>
      </c>
      <c r="S16" s="53">
        <v>0</v>
      </c>
    </row>
    <row r="17" spans="2:23">
      <c r="C17" s="9"/>
      <c r="D17" s="9"/>
      <c r="R17" s="53">
        <v>0</v>
      </c>
      <c r="S17" s="53">
        <v>0</v>
      </c>
    </row>
    <row r="18" spans="2:23">
      <c r="C18" s="9"/>
      <c r="D18" s="9"/>
      <c r="K18" s="27"/>
      <c r="L18" s="27"/>
      <c r="M18" s="27"/>
      <c r="R18" s="53">
        <v>0</v>
      </c>
      <c r="S18" s="53">
        <v>0</v>
      </c>
    </row>
    <row r="19" spans="2:23" ht="18.75">
      <c r="B19" s="10" t="s">
        <v>191</v>
      </c>
      <c r="R19" s="53">
        <v>0</v>
      </c>
      <c r="S19" s="53">
        <v>0</v>
      </c>
    </row>
    <row r="20" spans="2:23">
      <c r="R20" s="53">
        <v>0</v>
      </c>
      <c r="S20" s="53">
        <v>0</v>
      </c>
    </row>
    <row r="21" spans="2:23" ht="33" customHeight="1">
      <c r="C21" s="11"/>
      <c r="D21" s="12" t="s">
        <v>192</v>
      </c>
      <c r="E21" s="13"/>
      <c r="F21" s="13"/>
      <c r="G21" s="13"/>
      <c r="H21" s="14"/>
      <c r="R21" s="53">
        <v>0</v>
      </c>
      <c r="S21" s="53">
        <v>0</v>
      </c>
    </row>
    <row r="22" spans="2:23">
      <c r="R22" s="53">
        <v>0</v>
      </c>
      <c r="S22" s="53">
        <v>0</v>
      </c>
    </row>
    <row r="23" spans="2:23">
      <c r="C23" s="15"/>
      <c r="D23" s="16" t="s">
        <v>188</v>
      </c>
      <c r="E23" s="17" t="s">
        <v>189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53">
        <v>0</v>
      </c>
      <c r="S23" s="53">
        <v>0</v>
      </c>
      <c r="T23" s="18"/>
      <c r="U23" s="18"/>
      <c r="V23" s="18"/>
      <c r="W23" s="18"/>
    </row>
    <row r="24" spans="2:23">
      <c r="C24" s="19" t="s">
        <v>188</v>
      </c>
      <c r="D24" s="20">
        <f>C4*R9+D4*R10+E4*R11+F4*R12+G4*R13+H4*R14+I4*R15+J4*R16+K4*R17+L4*R18+M4*R19+N4*R20+O4*R21+P4*R22+Q4*R23+R4*R24+S4*R25+T4*R26+U4*R27+V4*R28+W4*R29+X4*R30+Y4*R31+Z4*R32+AA4*R33</f>
        <v>14.205325159410322</v>
      </c>
      <c r="E24" s="21">
        <f>C4*S9+D4*S10+E4*S11+F4*S12+G4*S13+H4*S14+I4*S15+J4*S16+K4*S17+L4*S18+M4*S19+N4*S20+O4*S21+P4*S22+Q4*S23+R4*S24+S4*S25+T4*S26+U4*S27+V4*S28+W4*S29+X4*S30+Y4*S31+Z4*S32+AA4*S33</f>
        <v>0</v>
      </c>
      <c r="G24" t="s">
        <v>395</v>
      </c>
      <c r="R24" s="53">
        <v>0</v>
      </c>
      <c r="S24" s="53">
        <v>0</v>
      </c>
    </row>
    <row r="25" spans="2:23">
      <c r="C25" s="22" t="s">
        <v>189</v>
      </c>
      <c r="D25" s="23">
        <f>C5*R9+D5*R10+E5*R11+F5*R12+G5*R13+H5*R14+I5*R15+J5*R16+K5*R17+L5*R18+M5*R19+N5*R20+O5*R21+P5*R22+Q5*R23+R5*R24+S5*R25+T5*R26+U5*R27+V5*R28+W5*R29+X5*R30+Y5*R31+Z5*R32+AA5*R33</f>
        <v>0</v>
      </c>
      <c r="E25" s="21">
        <f>C5*S9+D5*S10+E5*S11+F5*S12+G5*S13+H5*S14+I5*S15+J5*S16+K5*S17+L5*S18+M5*S19+N5*S20+O5*S21+P5*S22+Q5*S23+R5*S24+S5*S25+T5*S26+U5*S27+V5*S28+W5*S29+X5*S30+Y5*S31+Z5*S32+AA5*S33</f>
        <v>8.2507995797051592</v>
      </c>
      <c r="R25" s="53">
        <v>0</v>
      </c>
      <c r="S25" s="53">
        <v>1.875</v>
      </c>
    </row>
    <row r="26" spans="2:23">
      <c r="B26" s="18"/>
      <c r="R26" s="53">
        <v>0</v>
      </c>
      <c r="S26" s="56">
        <v>0</v>
      </c>
    </row>
    <row r="27" spans="2:23">
      <c r="B27" s="18"/>
      <c r="R27" s="53">
        <v>0</v>
      </c>
      <c r="S27" s="53">
        <v>0</v>
      </c>
    </row>
    <row r="28" spans="2:23" ht="18.75">
      <c r="B28" s="10" t="s">
        <v>193</v>
      </c>
      <c r="R28" s="53">
        <v>0</v>
      </c>
      <c r="S28" s="53">
        <v>0</v>
      </c>
    </row>
    <row r="29" spans="2:23">
      <c r="R29" s="53">
        <v>0</v>
      </c>
      <c r="S29" s="53">
        <v>0</v>
      </c>
    </row>
    <row r="30" spans="2:23">
      <c r="C30" s="24"/>
      <c r="D30" s="25"/>
      <c r="E30" s="25"/>
      <c r="F30" s="25"/>
      <c r="G30" s="25"/>
      <c r="H30" s="25"/>
      <c r="I30" s="25"/>
      <c r="J30" s="49"/>
      <c r="R30" s="53">
        <v>0</v>
      </c>
      <c r="S30" s="53">
        <v>0</v>
      </c>
    </row>
    <row r="31" spans="2:23">
      <c r="C31" s="26"/>
      <c r="D31" s="27"/>
      <c r="E31" s="27"/>
      <c r="F31" s="27"/>
      <c r="G31" s="27"/>
      <c r="H31" s="27"/>
      <c r="I31" s="27"/>
      <c r="J31" s="50"/>
      <c r="R31" s="53">
        <v>0</v>
      </c>
      <c r="S31" s="53">
        <v>0</v>
      </c>
    </row>
    <row r="32" spans="2:23">
      <c r="C32" s="26"/>
      <c r="D32" s="27"/>
      <c r="E32" s="27"/>
      <c r="F32" s="27"/>
      <c r="G32" s="27"/>
      <c r="H32" s="27"/>
      <c r="I32" s="27"/>
      <c r="J32" s="50"/>
      <c r="R32" s="53">
        <v>0</v>
      </c>
      <c r="S32" s="53">
        <v>0</v>
      </c>
    </row>
    <row r="33" spans="3:19">
      <c r="C33" s="26"/>
      <c r="D33" s="27"/>
      <c r="E33" s="27"/>
      <c r="F33" s="27"/>
      <c r="G33" s="27"/>
      <c r="H33" s="27"/>
      <c r="I33" s="27"/>
      <c r="J33" s="50"/>
      <c r="R33" s="55">
        <v>2.17609125905568</v>
      </c>
      <c r="S33" s="53">
        <v>0</v>
      </c>
    </row>
    <row r="34" spans="3:19">
      <c r="C34" s="28"/>
      <c r="D34" s="29"/>
      <c r="E34" s="29"/>
      <c r="F34" s="29"/>
      <c r="G34" s="29"/>
      <c r="H34" s="29"/>
      <c r="I34" s="29"/>
      <c r="J34" s="51"/>
    </row>
    <row r="36" spans="3:19" ht="18.75">
      <c r="C36" s="11"/>
      <c r="D36" s="30"/>
      <c r="E36" s="31" t="s">
        <v>188</v>
      </c>
      <c r="F36" s="32" t="s">
        <v>189</v>
      </c>
    </row>
    <row r="37" spans="3:19">
      <c r="D37" s="33" t="s">
        <v>188</v>
      </c>
      <c r="E37" s="34">
        <f>AB4*AB4*D24</f>
        <v>14.205325159410322</v>
      </c>
      <c r="F37" s="35">
        <f>AB4*AB5*E24</f>
        <v>0</v>
      </c>
    </row>
    <row r="38" spans="3:19">
      <c r="D38" s="36" t="s">
        <v>189</v>
      </c>
      <c r="E38" s="37">
        <f>AB4*AB5*D25</f>
        <v>0</v>
      </c>
      <c r="F38" s="38">
        <f>AB5*AB5*E25</f>
        <v>8.2507995797051592</v>
      </c>
    </row>
    <row r="40" spans="3:19"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57"/>
    </row>
    <row r="41" spans="3:19" ht="32.25" customHeight="1"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58"/>
    </row>
    <row r="42" spans="3:19" ht="56.25" customHeight="1"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58"/>
    </row>
    <row r="43" spans="3:19">
      <c r="D43" s="41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58"/>
    </row>
    <row r="44" spans="3:19">
      <c r="D44" s="41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58"/>
    </row>
    <row r="45" spans="3:19">
      <c r="D45" s="4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58"/>
    </row>
    <row r="46" spans="3:19">
      <c r="D46" s="41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58"/>
    </row>
    <row r="47" spans="3:19">
      <c r="D47" s="41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58"/>
    </row>
    <row r="48" spans="3:19">
      <c r="D48" s="41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58"/>
    </row>
    <row r="49" spans="1:22">
      <c r="D49" s="41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58"/>
    </row>
    <row r="50" spans="1:22">
      <c r="D50" s="41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58"/>
    </row>
    <row r="51" spans="1:22">
      <c r="D51" s="41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58"/>
    </row>
    <row r="52" spans="1:22">
      <c r="D52" s="41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58"/>
    </row>
    <row r="53" spans="1:22">
      <c r="D53" s="41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58"/>
    </row>
    <row r="54" spans="1:22">
      <c r="D54" s="41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58"/>
      <c r="U54">
        <f>E37+F37+E38+F38</f>
        <v>22.456124739115481</v>
      </c>
    </row>
    <row r="55" spans="1:22">
      <c r="D55" s="41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58"/>
    </row>
    <row r="56" spans="1:22">
      <c r="D56" s="41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58"/>
    </row>
    <row r="57" spans="1:22">
      <c r="D57" s="41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58"/>
    </row>
    <row r="58" spans="1:22">
      <c r="D58" s="43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59"/>
      <c r="U58">
        <f>2/U54</f>
        <v>8.9062561917296224E-2</v>
      </c>
    </row>
    <row r="60" spans="1:22">
      <c r="F60" s="45"/>
      <c r="G60" s="46"/>
    </row>
    <row r="61" spans="1:22">
      <c r="F61" s="47">
        <v>7.3999999999999996E-2</v>
      </c>
      <c r="G61" s="48">
        <v>7.3999999999999996E-2</v>
      </c>
    </row>
    <row r="62" spans="1:22">
      <c r="F62" s="18"/>
      <c r="G62" s="18"/>
      <c r="I62" s="18"/>
      <c r="J62" s="18"/>
    </row>
    <row r="63" spans="1:22" ht="18.75">
      <c r="A63" s="10"/>
      <c r="B63" s="10" t="s">
        <v>194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6" spans="3:16">
      <c r="E66" s="24"/>
      <c r="F66" s="25"/>
      <c r="G66" s="25"/>
      <c r="H66" s="25"/>
      <c r="I66" s="25"/>
      <c r="J66" s="25"/>
      <c r="K66" s="25"/>
      <c r="L66" s="25"/>
      <c r="M66" s="49"/>
    </row>
    <row r="67" spans="3:16">
      <c r="E67" s="26"/>
      <c r="F67" s="27"/>
      <c r="G67" s="27"/>
      <c r="H67" s="27"/>
      <c r="I67" s="27"/>
      <c r="J67" s="27"/>
      <c r="K67" s="27"/>
      <c r="L67" s="27"/>
      <c r="M67" s="50"/>
    </row>
    <row r="68" spans="3:16">
      <c r="E68" s="28"/>
      <c r="F68" s="29"/>
      <c r="G68" s="29"/>
      <c r="H68" s="29"/>
      <c r="I68" s="29"/>
      <c r="J68" s="29"/>
      <c r="K68" s="29"/>
      <c r="L68" s="29"/>
      <c r="M68" s="51"/>
    </row>
    <row r="70" spans="3:16">
      <c r="C70" s="18"/>
      <c r="D70" s="18"/>
      <c r="E70" s="24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49"/>
    </row>
    <row r="71" spans="3:16">
      <c r="D71" s="18"/>
      <c r="E71" s="26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50"/>
    </row>
    <row r="72" spans="3:16">
      <c r="E72" s="28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51"/>
    </row>
    <row r="73" spans="3:16">
      <c r="D73" s="18"/>
      <c r="E73" s="18"/>
    </row>
    <row r="74" spans="3:16">
      <c r="C74" s="18"/>
      <c r="D74" s="18" t="s">
        <v>195</v>
      </c>
      <c r="F74" s="62"/>
      <c r="G74" s="9"/>
      <c r="H74" s="9"/>
      <c r="I74" s="62"/>
      <c r="J74" s="9"/>
      <c r="K74" s="9"/>
      <c r="L74" s="62"/>
      <c r="M74" s="9"/>
      <c r="N74" s="9"/>
    </row>
    <row r="75" spans="3:16">
      <c r="C75" s="18"/>
      <c r="D75" s="63" t="s">
        <v>196</v>
      </c>
      <c r="E75" s="18"/>
      <c r="F75" s="9"/>
      <c r="G75" s="9"/>
      <c r="H75" s="9"/>
      <c r="I75" s="82"/>
      <c r="J75" s="82"/>
      <c r="K75" s="9"/>
      <c r="L75" s="83"/>
      <c r="M75" s="83"/>
      <c r="N75" s="83"/>
    </row>
    <row r="76" spans="3:16">
      <c r="D76" s="64">
        <v>2</v>
      </c>
      <c r="F76" s="65"/>
      <c r="G76" s="65"/>
      <c r="H76" s="9"/>
      <c r="I76" s="84"/>
      <c r="J76" s="84"/>
      <c r="K76" s="9"/>
      <c r="L76" s="83"/>
      <c r="M76" s="62"/>
      <c r="N76" s="62"/>
    </row>
    <row r="77" spans="3:16">
      <c r="I77" s="9"/>
      <c r="J77" s="9"/>
      <c r="K77" s="9"/>
      <c r="L77" s="83"/>
      <c r="M77" s="62"/>
      <c r="N77" s="62"/>
    </row>
    <row r="78" spans="3:16">
      <c r="I78" s="9"/>
      <c r="J78" s="9"/>
      <c r="K78" s="9"/>
      <c r="L78" s="9"/>
      <c r="M78" s="9"/>
      <c r="N78" s="9"/>
    </row>
    <row r="79" spans="3:16">
      <c r="D79" s="66" t="s">
        <v>197</v>
      </c>
      <c r="E79" s="67">
        <f>(1/AB4-((F61*AB4*D24)+(G61*AB5*D25))+(1/AB5-((F61*AB4*E24)+(G61*AB5*E25))))/D76</f>
        <v>-0.22031744644909101</v>
      </c>
    </row>
    <row r="83" spans="1:28" ht="30" customHeight="1">
      <c r="A83" s="68" t="s">
        <v>198</v>
      </c>
      <c r="B83" s="69"/>
      <c r="C83" s="70"/>
      <c r="D83" s="71"/>
    </row>
    <row r="85" spans="1:28" ht="18.75">
      <c r="B85" s="72" t="s">
        <v>199</v>
      </c>
    </row>
    <row r="87" spans="1:28">
      <c r="B87" s="73" t="s">
        <v>116</v>
      </c>
      <c r="C87" s="74" t="s">
        <v>117</v>
      </c>
      <c r="D87" s="74" t="s">
        <v>118</v>
      </c>
      <c r="E87" s="74" t="s">
        <v>119</v>
      </c>
      <c r="F87" s="74" t="s">
        <v>120</v>
      </c>
      <c r="G87" s="74" t="s">
        <v>121</v>
      </c>
      <c r="H87" s="74" t="s">
        <v>122</v>
      </c>
      <c r="I87" s="74" t="s">
        <v>123</v>
      </c>
      <c r="J87" s="74" t="s">
        <v>124</v>
      </c>
      <c r="K87" s="74" t="s">
        <v>125</v>
      </c>
      <c r="L87" s="74" t="s">
        <v>126</v>
      </c>
      <c r="M87" s="85" t="s">
        <v>127</v>
      </c>
      <c r="N87" s="85" t="s">
        <v>128</v>
      </c>
      <c r="O87" s="85" t="s">
        <v>129</v>
      </c>
      <c r="P87" s="85" t="s">
        <v>130</v>
      </c>
      <c r="Q87" s="85" t="s">
        <v>131</v>
      </c>
      <c r="R87" s="85" t="s">
        <v>132</v>
      </c>
      <c r="S87" s="85" t="s">
        <v>133</v>
      </c>
      <c r="T87" s="85" t="s">
        <v>134</v>
      </c>
      <c r="U87" s="85" t="s">
        <v>135</v>
      </c>
      <c r="V87" s="85" t="s">
        <v>136</v>
      </c>
      <c r="W87" s="85" t="s">
        <v>137</v>
      </c>
      <c r="X87" s="85" t="s">
        <v>138</v>
      </c>
      <c r="Y87" s="85" t="s">
        <v>139</v>
      </c>
      <c r="Z87" s="85" t="s">
        <v>140</v>
      </c>
      <c r="AA87" s="85" t="s">
        <v>141</v>
      </c>
      <c r="AB87" s="88" t="s">
        <v>396</v>
      </c>
    </row>
    <row r="88" spans="1:28">
      <c r="B88" s="75" t="s">
        <v>188</v>
      </c>
      <c r="C88" s="5">
        <v>0</v>
      </c>
      <c r="D88" s="5">
        <v>2.1760000000000002</v>
      </c>
      <c r="E88" s="5">
        <v>0</v>
      </c>
      <c r="F88" s="5">
        <v>0</v>
      </c>
      <c r="G88" s="5">
        <v>2.1760000000000002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2.1760000000000002</v>
      </c>
      <c r="AB88" s="73">
        <v>1</v>
      </c>
    </row>
    <row r="89" spans="1:28">
      <c r="B89" s="75" t="s">
        <v>189</v>
      </c>
      <c r="C89" s="5">
        <v>2.1760000000000002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1.875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1.875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73">
        <v>-1</v>
      </c>
    </row>
    <row r="91" spans="1:28">
      <c r="N91" s="18" t="s">
        <v>200</v>
      </c>
    </row>
    <row r="92" spans="1:28">
      <c r="C92" s="8"/>
      <c r="D92" s="8"/>
      <c r="O92" s="86" t="s">
        <v>201</v>
      </c>
    </row>
    <row r="93" spans="1:28">
      <c r="C93" s="27"/>
      <c r="D93" s="9"/>
      <c r="O93" s="53">
        <v>0</v>
      </c>
    </row>
    <row r="94" spans="1:28">
      <c r="C94" s="27"/>
      <c r="D94" s="9"/>
      <c r="O94" s="55">
        <v>2.17609125905568</v>
      </c>
    </row>
    <row r="95" spans="1:28">
      <c r="C95" s="27"/>
      <c r="D95" s="9"/>
      <c r="O95" s="56">
        <v>0</v>
      </c>
    </row>
    <row r="96" spans="1:28">
      <c r="C96" s="9"/>
      <c r="D96" s="9"/>
      <c r="O96" s="53">
        <v>0</v>
      </c>
    </row>
    <row r="97" spans="2:15">
      <c r="C97" s="9"/>
      <c r="D97" s="9"/>
      <c r="O97" s="53">
        <v>2.1760000000000002</v>
      </c>
    </row>
    <row r="98" spans="2:15">
      <c r="C98" s="27"/>
      <c r="D98" s="9"/>
      <c r="O98" s="53">
        <v>0</v>
      </c>
    </row>
    <row r="99" spans="2:15">
      <c r="C99" s="9"/>
      <c r="D99" s="9"/>
      <c r="O99" s="53">
        <v>0</v>
      </c>
    </row>
    <row r="100" spans="2:15">
      <c r="C100" s="9"/>
      <c r="D100" s="9"/>
      <c r="O100" s="53">
        <v>0</v>
      </c>
    </row>
    <row r="101" spans="2:15">
      <c r="C101" s="9"/>
      <c r="D101" s="9"/>
      <c r="O101" s="53">
        <v>0</v>
      </c>
    </row>
    <row r="102" spans="2:15">
      <c r="C102" s="27"/>
      <c r="O102" s="53">
        <v>0</v>
      </c>
    </row>
    <row r="103" spans="2:15">
      <c r="B103" s="18" t="s">
        <v>202</v>
      </c>
      <c r="O103" s="53">
        <v>0</v>
      </c>
    </row>
    <row r="104" spans="2:15">
      <c r="B104" s="11"/>
      <c r="C104" s="76"/>
      <c r="D104" s="77" t="s">
        <v>201</v>
      </c>
      <c r="F104" s="264" t="s">
        <v>203</v>
      </c>
      <c r="G104" s="264"/>
      <c r="H104" s="265" t="s">
        <v>204</v>
      </c>
      <c r="I104" s="266"/>
      <c r="J104" s="267" t="s">
        <v>205</v>
      </c>
      <c r="K104" s="268"/>
      <c r="L104" s="268"/>
      <c r="M104" s="268"/>
      <c r="O104" s="53">
        <v>0</v>
      </c>
    </row>
    <row r="105" spans="2:15">
      <c r="C105" s="78" t="s">
        <v>188</v>
      </c>
      <c r="D105" s="79">
        <f>C88*O93+D88*O94+E88*O95+F88*O96+G88*O97+H88*O98+I88*O99+J88*O100+K88*O101+L88*O102+M88*O103+N88*O104+O88*O105+P88*O106+P88*O107+Q88*O108+R88*O109+S88*O110+T88*O111+U88*O112+V88*O113+W88*O114+X88*O115+Y88*O116+AA88*O117</f>
        <v>14.205325159410322</v>
      </c>
      <c r="F105" s="269" t="s">
        <v>206</v>
      </c>
      <c r="G105" s="269"/>
      <c r="H105" s="270" t="s">
        <v>207</v>
      </c>
      <c r="I105" s="271"/>
      <c r="J105" s="272"/>
      <c r="K105" s="272"/>
      <c r="L105" s="272"/>
      <c r="M105" s="272"/>
      <c r="O105" s="53">
        <v>0</v>
      </c>
    </row>
    <row r="106" spans="2:15">
      <c r="C106" s="80" t="s">
        <v>189</v>
      </c>
      <c r="D106" s="21">
        <f>C89*O93+D89*O94+E89*O95+F89*O96+G89*O97+H89*O98+I89*O99+J89*O100+K89*O101+L89*O102+M89*O103+N89*O104+O89*O105+P89*O106+P89*O107+Q89*O108+R89*O109+S89*O110+T89*O111+U89*O112+V89*O113+W89*O114+X89*O115+Y89*O116+Z89*O117</f>
        <v>0</v>
      </c>
      <c r="F106" s="269" t="s">
        <v>206</v>
      </c>
      <c r="G106" s="269"/>
      <c r="H106" s="270" t="s">
        <v>208</v>
      </c>
      <c r="I106" s="271"/>
      <c r="J106" s="273"/>
      <c r="K106" s="273"/>
      <c r="L106" s="273"/>
      <c r="M106" s="273"/>
      <c r="O106" s="53">
        <v>0</v>
      </c>
    </row>
    <row r="107" spans="2:15">
      <c r="F107" s="269" t="s">
        <v>207</v>
      </c>
      <c r="G107" s="269"/>
      <c r="H107" s="270" t="s">
        <v>208</v>
      </c>
      <c r="I107" s="271"/>
      <c r="J107" s="273"/>
      <c r="K107" s="273"/>
      <c r="L107" s="273"/>
      <c r="M107" s="273"/>
      <c r="O107" s="53">
        <v>0</v>
      </c>
    </row>
    <row r="108" spans="2:15">
      <c r="O108" s="53">
        <v>0</v>
      </c>
    </row>
    <row r="109" spans="2:15" ht="18.75">
      <c r="B109" s="10" t="s">
        <v>209</v>
      </c>
      <c r="O109" s="53">
        <v>0</v>
      </c>
    </row>
    <row r="110" spans="2:15">
      <c r="O110" s="53">
        <v>0</v>
      </c>
    </row>
    <row r="111" spans="2:15">
      <c r="B111" s="24"/>
      <c r="C111" s="25"/>
      <c r="D111" s="25"/>
      <c r="E111" s="25"/>
      <c r="F111" s="25"/>
      <c r="G111" s="25"/>
      <c r="H111" s="49"/>
      <c r="O111" s="53">
        <v>0</v>
      </c>
    </row>
    <row r="112" spans="2:15">
      <c r="B112" s="26"/>
      <c r="C112" s="27"/>
      <c r="D112" s="27"/>
      <c r="E112" s="27"/>
      <c r="F112" s="27"/>
      <c r="G112" s="27"/>
      <c r="H112" s="50"/>
      <c r="O112" s="53">
        <v>0</v>
      </c>
    </row>
    <row r="113" spans="2:15">
      <c r="B113" s="26"/>
      <c r="C113" s="27"/>
      <c r="D113" s="27"/>
      <c r="E113" s="27"/>
      <c r="F113" s="27"/>
      <c r="G113" s="27"/>
      <c r="H113" s="50"/>
      <c r="O113" s="53">
        <v>0</v>
      </c>
    </row>
    <row r="114" spans="2:15">
      <c r="B114" s="28"/>
      <c r="C114" s="29"/>
      <c r="D114" s="29"/>
      <c r="E114" s="29"/>
      <c r="F114" s="29"/>
      <c r="G114" s="29"/>
      <c r="H114" s="51"/>
      <c r="O114" s="53">
        <v>0</v>
      </c>
    </row>
    <row r="115" spans="2:15">
      <c r="O115" s="53">
        <v>0</v>
      </c>
    </row>
    <row r="116" spans="2:15">
      <c r="B116" s="24"/>
      <c r="C116" s="25"/>
      <c r="D116" s="25"/>
      <c r="E116" s="25"/>
      <c r="F116" s="25"/>
      <c r="G116" s="25"/>
      <c r="H116" s="25"/>
      <c r="I116" s="49"/>
      <c r="O116" s="53">
        <v>0</v>
      </c>
    </row>
    <row r="117" spans="2:15">
      <c r="B117" s="26"/>
      <c r="C117" s="27"/>
      <c r="D117" s="27"/>
      <c r="E117" s="27"/>
      <c r="F117" s="27"/>
      <c r="G117" s="27"/>
      <c r="H117" s="27"/>
      <c r="I117" s="50"/>
      <c r="O117" s="55">
        <v>2.17609125905568</v>
      </c>
    </row>
    <row r="118" spans="2:15">
      <c r="B118" s="28"/>
      <c r="C118" s="29"/>
      <c r="D118" s="29"/>
      <c r="E118" s="29"/>
      <c r="F118" s="29"/>
      <c r="G118" s="29"/>
      <c r="H118" s="29"/>
      <c r="I118" s="51"/>
    </row>
    <row r="120" spans="2:15">
      <c r="C120" s="251" t="s">
        <v>210</v>
      </c>
      <c r="D120" s="14">
        <f>SIGN((F61*AB88*D105)+(G61*AB89*D106)+E79)</f>
        <v>1</v>
      </c>
    </row>
  </sheetData>
  <mergeCells count="12">
    <mergeCell ref="F106:G106"/>
    <mergeCell ref="H106:I106"/>
    <mergeCell ref="J106:M106"/>
    <mergeCell ref="F107:G107"/>
    <mergeCell ref="H107:I107"/>
    <mergeCell ref="J107:M107"/>
    <mergeCell ref="F104:G104"/>
    <mergeCell ref="H104:I104"/>
    <mergeCell ref="J104:M104"/>
    <mergeCell ref="F105:G105"/>
    <mergeCell ref="H105:I105"/>
    <mergeCell ref="J105:M10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preprocessing</vt:lpstr>
      <vt:lpstr>TF-IDF</vt:lpstr>
      <vt:lpstr>SVM</vt:lpstr>
      <vt:lpstr>Information Gain</vt:lpstr>
      <vt:lpstr>Chi-Square</vt:lpstr>
      <vt:lpstr>Mutual Information</vt:lpstr>
      <vt:lpstr>SVM-Information Gain</vt:lpstr>
      <vt:lpstr>SVM-Chi Square</vt:lpstr>
      <vt:lpstr>SVM-Mutual Information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Marzuqi</cp:lastModifiedBy>
  <dcterms:created xsi:type="dcterms:W3CDTF">2020-07-29T07:46:00Z</dcterms:created>
  <dcterms:modified xsi:type="dcterms:W3CDTF">2022-09-28T09:21:32Z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1EA2E003CD734FDB933830422F7F6DFC</vt:lpwstr>
  </property>
</Properties>
</file>