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hu1\Desktop\"/>
    </mc:Choice>
  </mc:AlternateContent>
  <xr:revisionPtr revIDLastSave="0" documentId="13_ncr:1_{D542449D-46A7-4A31-8221-864D7A5001D4}" xr6:coauthVersionLast="47" xr6:coauthVersionMax="47" xr10:uidLastSave="{00000000-0000-0000-0000-000000000000}"/>
  <bookViews>
    <workbookView xWindow="-108" yWindow="-108" windowWidth="23256" windowHeight="12456" tabRatio="718" activeTab="1" xr2:uid="{00000000-000D-0000-FFFF-FFFF00000000}"/>
  </bookViews>
  <sheets>
    <sheet name="Var StdDev_1" sheetId="1" r:id="rId1"/>
    <sheet name="Var StdDev_2" sheetId="2" r:id="rId2"/>
    <sheet name="Covariance" sheetId="5" r:id="rId3"/>
    <sheet name="Correlation" sheetId="6" r:id="rId4"/>
    <sheet name="Quiz" sheetId="7" r:id="rId5"/>
    <sheet name="MAE, MSE, RMSE. MAPE" sheetId="8" r:id="rId6"/>
    <sheet name="Bias Varianc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8" l="1"/>
  <c r="V9" i="8" s="1"/>
  <c r="W11" i="8"/>
  <c r="N11" i="8"/>
  <c r="O11" i="8" s="1"/>
  <c r="C11" i="8"/>
  <c r="D11" i="8" s="1"/>
  <c r="E11" i="8" s="1"/>
  <c r="W10" i="8"/>
  <c r="N10" i="8"/>
  <c r="O10" i="8" s="1"/>
  <c r="C10" i="8"/>
  <c r="D10" i="8" s="1"/>
  <c r="E10" i="8" s="1"/>
  <c r="W9" i="8"/>
  <c r="N9" i="8"/>
  <c r="O9" i="8" s="1"/>
  <c r="C9" i="8"/>
  <c r="D9" i="8" s="1"/>
  <c r="E9" i="8" s="1"/>
  <c r="W8" i="8"/>
  <c r="N8" i="8"/>
  <c r="O8" i="8" s="1"/>
  <c r="C8" i="8"/>
  <c r="D8" i="8" s="1"/>
  <c r="E8" i="8" s="1"/>
  <c r="W7" i="8"/>
  <c r="N7" i="8"/>
  <c r="O7" i="8" s="1"/>
  <c r="C7" i="8"/>
  <c r="D7" i="8" s="1"/>
  <c r="E7" i="8" s="1"/>
  <c r="W6" i="8"/>
  <c r="N6" i="8"/>
  <c r="O6" i="8" s="1"/>
  <c r="C6" i="8"/>
  <c r="D6" i="8" s="1"/>
  <c r="E6" i="8" s="1"/>
  <c r="W5" i="8"/>
  <c r="N5" i="8"/>
  <c r="O5" i="8" s="1"/>
  <c r="C5" i="8"/>
  <c r="D5" i="8" s="1"/>
  <c r="E5" i="8" s="1"/>
  <c r="W4" i="8"/>
  <c r="N4" i="8"/>
  <c r="O4" i="8" s="1"/>
  <c r="D4" i="8"/>
  <c r="E4" i="8" s="1"/>
  <c r="C4" i="8"/>
  <c r="W3" i="8"/>
  <c r="N3" i="8"/>
  <c r="O3" i="8" s="1"/>
  <c r="C3" i="8"/>
  <c r="D3" i="8" s="1"/>
  <c r="E3" i="8" s="1"/>
  <c r="W2" i="8"/>
  <c r="N2" i="8"/>
  <c r="O2" i="8" s="1"/>
  <c r="C2" i="8"/>
  <c r="N3" i="6"/>
  <c r="R3" i="6" s="1"/>
  <c r="U3" i="6" s="1"/>
  <c r="O3" i="6"/>
  <c r="N4" i="6"/>
  <c r="R4" i="6" s="1"/>
  <c r="O4" i="6"/>
  <c r="S4" i="6" s="1"/>
  <c r="V4" i="6" s="1"/>
  <c r="N5" i="6"/>
  <c r="R5" i="6" s="1"/>
  <c r="O5" i="6"/>
  <c r="S5" i="6" s="1"/>
  <c r="V5" i="6" s="1"/>
  <c r="N6" i="6"/>
  <c r="R6" i="6" s="1"/>
  <c r="U6" i="6" s="1"/>
  <c r="O6" i="6"/>
  <c r="S6" i="6" s="1"/>
  <c r="V6" i="6" s="1"/>
  <c r="N7" i="6"/>
  <c r="R7" i="6" s="1"/>
  <c r="U7" i="6" s="1"/>
  <c r="O7" i="6"/>
  <c r="S7" i="6" s="1"/>
  <c r="V7" i="6" s="1"/>
  <c r="N8" i="6"/>
  <c r="R8" i="6" s="1"/>
  <c r="O8" i="6"/>
  <c r="S8" i="6" s="1"/>
  <c r="V8" i="6" s="1"/>
  <c r="N9" i="6"/>
  <c r="R9" i="6" s="1"/>
  <c r="U9" i="6" s="1"/>
  <c r="O9" i="6"/>
  <c r="S9" i="6" s="1"/>
  <c r="V9" i="6" s="1"/>
  <c r="N10" i="6"/>
  <c r="R10" i="6" s="1"/>
  <c r="U10" i="6" s="1"/>
  <c r="O10" i="6"/>
  <c r="S10" i="6" s="1"/>
  <c r="N11" i="6"/>
  <c r="R11" i="6" s="1"/>
  <c r="U11" i="6" s="1"/>
  <c r="O11" i="6"/>
  <c r="S11" i="6" s="1"/>
  <c r="V11" i="6" s="1"/>
  <c r="N12" i="6"/>
  <c r="R12" i="6" s="1"/>
  <c r="U12" i="6" s="1"/>
  <c r="O12" i="6"/>
  <c r="S12" i="6" s="1"/>
  <c r="V12" i="6" s="1"/>
  <c r="N13" i="6"/>
  <c r="R13" i="6" s="1"/>
  <c r="U13" i="6" s="1"/>
  <c r="O13" i="6"/>
  <c r="S13" i="6" s="1"/>
  <c r="V13" i="6" s="1"/>
  <c r="N14" i="6"/>
  <c r="O14" i="6"/>
  <c r="S14" i="6" s="1"/>
  <c r="V14" i="6" s="1"/>
  <c r="N15" i="6"/>
  <c r="R15" i="6" s="1"/>
  <c r="U15" i="6" s="1"/>
  <c r="O15" i="6"/>
  <c r="S15" i="6" s="1"/>
  <c r="V15" i="6" s="1"/>
  <c r="N16" i="6"/>
  <c r="R16" i="6" s="1"/>
  <c r="O16" i="6"/>
  <c r="S16" i="6" s="1"/>
  <c r="V16" i="6" s="1"/>
  <c r="O2" i="6"/>
  <c r="S2" i="6" s="1"/>
  <c r="N2" i="6"/>
  <c r="R2" i="6" s="1"/>
  <c r="U2" i="6" s="1"/>
  <c r="R14" i="6"/>
  <c r="U14" i="6" s="1"/>
  <c r="G2" i="6"/>
  <c r="E3" i="6"/>
  <c r="H3" i="6" s="1"/>
  <c r="F3" i="6"/>
  <c r="G3" i="6" s="1"/>
  <c r="E4" i="6"/>
  <c r="H4" i="6" s="1"/>
  <c r="F4" i="6"/>
  <c r="I4" i="6" s="1"/>
  <c r="E5" i="6"/>
  <c r="H5" i="6" s="1"/>
  <c r="F5" i="6"/>
  <c r="I5" i="6" s="1"/>
  <c r="E6" i="6"/>
  <c r="H6" i="6" s="1"/>
  <c r="F6" i="6"/>
  <c r="E7" i="6"/>
  <c r="F7" i="6"/>
  <c r="I7" i="6" s="1"/>
  <c r="E8" i="6"/>
  <c r="F8" i="6"/>
  <c r="I8" i="6" s="1"/>
  <c r="E9" i="6"/>
  <c r="F9" i="6"/>
  <c r="I9" i="6" s="1"/>
  <c r="E10" i="6"/>
  <c r="F10" i="6"/>
  <c r="I10" i="6" s="1"/>
  <c r="E11" i="6"/>
  <c r="H11" i="6" s="1"/>
  <c r="F11" i="6"/>
  <c r="G11" i="6" s="1"/>
  <c r="E12" i="6"/>
  <c r="H12" i="6" s="1"/>
  <c r="F12" i="6"/>
  <c r="I12" i="6" s="1"/>
  <c r="E13" i="6"/>
  <c r="H13" i="6" s="1"/>
  <c r="F13" i="6"/>
  <c r="I13" i="6" s="1"/>
  <c r="E14" i="6"/>
  <c r="H14" i="6" s="1"/>
  <c r="F14" i="6"/>
  <c r="G14" i="6" s="1"/>
  <c r="E15" i="6"/>
  <c r="F15" i="6"/>
  <c r="I15" i="6" s="1"/>
  <c r="E16" i="6"/>
  <c r="H16" i="6" s="1"/>
  <c r="F16" i="6"/>
  <c r="I16" i="6" s="1"/>
  <c r="F2" i="6"/>
  <c r="I2" i="6" s="1"/>
  <c r="E2" i="6"/>
  <c r="H2" i="6" s="1"/>
  <c r="A20" i="6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M2" i="5"/>
  <c r="L2" i="5"/>
  <c r="B22" i="5"/>
  <c r="F5" i="5" s="1"/>
  <c r="A22" i="5"/>
  <c r="E8" i="5" s="1"/>
  <c r="G9" i="6" l="1"/>
  <c r="F12" i="5"/>
  <c r="V7" i="8"/>
  <c r="V5" i="8"/>
  <c r="C12" i="8"/>
  <c r="V6" i="8"/>
  <c r="V8" i="8"/>
  <c r="W12" i="8"/>
  <c r="G6" i="6"/>
  <c r="O12" i="8"/>
  <c r="D2" i="8"/>
  <c r="V3" i="8"/>
  <c r="V11" i="8"/>
  <c r="V4" i="8"/>
  <c r="V2" i="8"/>
  <c r="V10" i="8"/>
  <c r="G10" i="6"/>
  <c r="G13" i="6"/>
  <c r="T5" i="6"/>
  <c r="E7" i="5"/>
  <c r="F3" i="5"/>
  <c r="H10" i="6"/>
  <c r="I11" i="6"/>
  <c r="F11" i="5"/>
  <c r="G15" i="6"/>
  <c r="G7" i="6"/>
  <c r="I3" i="6"/>
  <c r="F9" i="5"/>
  <c r="E12" i="5"/>
  <c r="G12" i="5" s="1"/>
  <c r="F4" i="5"/>
  <c r="M22" i="5"/>
  <c r="P6" i="5" s="1"/>
  <c r="E6" i="5"/>
  <c r="H9" i="6"/>
  <c r="F16" i="5"/>
  <c r="F15" i="5"/>
  <c r="E4" i="5"/>
  <c r="F10" i="5"/>
  <c r="G5" i="6"/>
  <c r="E17" i="6"/>
  <c r="F22" i="6" s="1"/>
  <c r="E5" i="5"/>
  <c r="G5" i="5" s="1"/>
  <c r="F17" i="6"/>
  <c r="F24" i="6" s="1"/>
  <c r="E15" i="5"/>
  <c r="G15" i="5" s="1"/>
  <c r="E14" i="5"/>
  <c r="F8" i="5"/>
  <c r="G8" i="5" s="1"/>
  <c r="E13" i="5"/>
  <c r="F2" i="5"/>
  <c r="F7" i="5"/>
  <c r="G7" i="5" s="1"/>
  <c r="L22" i="5"/>
  <c r="O14" i="5" s="1"/>
  <c r="G12" i="6"/>
  <c r="G8" i="6"/>
  <c r="T16" i="6"/>
  <c r="G4" i="6"/>
  <c r="N20" i="6"/>
  <c r="U5" i="6"/>
  <c r="E3" i="5"/>
  <c r="H8" i="6"/>
  <c r="T10" i="6"/>
  <c r="E10" i="5"/>
  <c r="F14" i="5"/>
  <c r="F6" i="5"/>
  <c r="G16" i="6"/>
  <c r="H15" i="6"/>
  <c r="H7" i="6"/>
  <c r="I14" i="6"/>
  <c r="I6" i="6"/>
  <c r="E2" i="5"/>
  <c r="E9" i="5"/>
  <c r="G9" i="5" s="1"/>
  <c r="F13" i="5"/>
  <c r="G13" i="5" s="1"/>
  <c r="E11" i="5"/>
  <c r="E16" i="5"/>
  <c r="G16" i="5" s="1"/>
  <c r="T8" i="6"/>
  <c r="U8" i="6"/>
  <c r="T13" i="6"/>
  <c r="U16" i="6"/>
  <c r="S3" i="6"/>
  <c r="V3" i="6" s="1"/>
  <c r="R17" i="6"/>
  <c r="S22" i="6" s="1"/>
  <c r="T2" i="6"/>
  <c r="T7" i="6"/>
  <c r="T15" i="6"/>
  <c r="V2" i="6"/>
  <c r="T4" i="6"/>
  <c r="V10" i="6"/>
  <c r="T12" i="6"/>
  <c r="U4" i="6"/>
  <c r="T9" i="6"/>
  <c r="T6" i="6"/>
  <c r="T14" i="6"/>
  <c r="T11" i="6"/>
  <c r="P2" i="5" l="1"/>
  <c r="P16" i="5"/>
  <c r="P10" i="5"/>
  <c r="P9" i="5"/>
  <c r="O16" i="5"/>
  <c r="O8" i="5"/>
  <c r="S17" i="6"/>
  <c r="S24" i="6" s="1"/>
  <c r="V12" i="8"/>
  <c r="W14" i="8" s="1"/>
  <c r="D12" i="8"/>
  <c r="E2" i="8"/>
  <c r="E12" i="8" s="1"/>
  <c r="F12" i="8" s="1"/>
  <c r="G11" i="5"/>
  <c r="G17" i="6"/>
  <c r="F19" i="6" s="1"/>
  <c r="G2" i="5"/>
  <c r="G10" i="5"/>
  <c r="P14" i="5"/>
  <c r="Q14" i="5" s="1"/>
  <c r="P12" i="5"/>
  <c r="G4" i="5"/>
  <c r="O4" i="5"/>
  <c r="P11" i="5"/>
  <c r="P13" i="5"/>
  <c r="Q16" i="5"/>
  <c r="G6" i="5"/>
  <c r="P5" i="5"/>
  <c r="P7" i="5"/>
  <c r="P3" i="5"/>
  <c r="H17" i="6"/>
  <c r="F21" i="6" s="1"/>
  <c r="G3" i="5"/>
  <c r="P4" i="5"/>
  <c r="P8" i="5"/>
  <c r="P15" i="5"/>
  <c r="G14" i="5"/>
  <c r="O6" i="5"/>
  <c r="Q6" i="5" s="1"/>
  <c r="I17" i="6"/>
  <c r="F23" i="6" s="1"/>
  <c r="F27" i="6" s="1"/>
  <c r="F20" i="6"/>
  <c r="O13" i="5"/>
  <c r="Q13" i="5" s="1"/>
  <c r="O7" i="5"/>
  <c r="O11" i="5"/>
  <c r="O3" i="5"/>
  <c r="O9" i="5"/>
  <c r="O12" i="5"/>
  <c r="Q12" i="5" s="1"/>
  <c r="O15" i="5"/>
  <c r="O10" i="5"/>
  <c r="Q10" i="5" s="1"/>
  <c r="O2" i="5"/>
  <c r="Q2" i="5" s="1"/>
  <c r="O5" i="5"/>
  <c r="U17" i="6"/>
  <c r="S21" i="6" s="1"/>
  <c r="T3" i="6"/>
  <c r="T17" i="6" s="1"/>
  <c r="S19" i="6" s="1"/>
  <c r="V17" i="6"/>
  <c r="S23" i="6" s="1"/>
  <c r="A19" i="5"/>
  <c r="A14" i="2"/>
  <c r="B8" i="2" s="1"/>
  <c r="C8" i="2" s="1"/>
  <c r="D8" i="2" s="1"/>
  <c r="C14" i="1"/>
  <c r="B14" i="1"/>
  <c r="C13" i="1"/>
  <c r="B13" i="1"/>
  <c r="C12" i="1"/>
  <c r="F7" i="1" s="1"/>
  <c r="B12" i="1"/>
  <c r="E4" i="1" s="1"/>
  <c r="Q4" i="5" l="1"/>
  <c r="S20" i="6"/>
  <c r="Q9" i="5"/>
  <c r="Q11" i="5"/>
  <c r="F3" i="1"/>
  <c r="Q5" i="5"/>
  <c r="Q8" i="5"/>
  <c r="G17" i="5"/>
  <c r="G18" i="5" s="1"/>
  <c r="Q3" i="5"/>
  <c r="Q7" i="5"/>
  <c r="B6" i="2"/>
  <c r="C6" i="2" s="1"/>
  <c r="D6" i="2" s="1"/>
  <c r="F26" i="6"/>
  <c r="E7" i="1"/>
  <c r="Q15" i="5"/>
  <c r="S27" i="6"/>
  <c r="F28" i="6"/>
  <c r="E5" i="1"/>
  <c r="E11" i="1"/>
  <c r="E10" i="1"/>
  <c r="F6" i="1"/>
  <c r="E9" i="1"/>
  <c r="F5" i="1"/>
  <c r="B7" i="2"/>
  <c r="C7" i="2" s="1"/>
  <c r="D7" i="2" s="1"/>
  <c r="E3" i="1"/>
  <c r="E2" i="1"/>
  <c r="F2" i="1"/>
  <c r="F11" i="1"/>
  <c r="E8" i="1"/>
  <c r="F4" i="1"/>
  <c r="F10" i="1"/>
  <c r="B11" i="2"/>
  <c r="C11" i="2" s="1"/>
  <c r="D11" i="2" s="1"/>
  <c r="B3" i="2"/>
  <c r="C3" i="2" s="1"/>
  <c r="D3" i="2" s="1"/>
  <c r="E6" i="1"/>
  <c r="F9" i="1"/>
  <c r="B10" i="2"/>
  <c r="C10" i="2" s="1"/>
  <c r="D10" i="2" s="1"/>
  <c r="B5" i="2"/>
  <c r="C5" i="2" s="1"/>
  <c r="D5" i="2" s="1"/>
  <c r="B2" i="2"/>
  <c r="B4" i="2"/>
  <c r="C4" i="2" s="1"/>
  <c r="D4" i="2" s="1"/>
  <c r="F8" i="1"/>
  <c r="B9" i="2"/>
  <c r="C9" i="2" s="1"/>
  <c r="D9" i="2" s="1"/>
  <c r="S26" i="6"/>
  <c r="Q17" i="5" l="1"/>
  <c r="Q18" i="5" s="1"/>
  <c r="E12" i="1"/>
  <c r="E13" i="1" s="1"/>
  <c r="S28" i="6"/>
  <c r="F12" i="1"/>
  <c r="F13" i="1" s="1"/>
  <c r="C2" i="2"/>
  <c r="B14" i="2"/>
  <c r="D2" i="2" l="1"/>
  <c r="D14" i="2" s="1"/>
  <c r="C14" i="2"/>
</calcChain>
</file>

<file path=xl/sharedStrings.xml><?xml version="1.0" encoding="utf-8"?>
<sst xmlns="http://schemas.openxmlformats.org/spreadsheetml/2006/main" count="111" uniqueCount="66">
  <si>
    <t>Set 1</t>
  </si>
  <si>
    <t>Set 2</t>
  </si>
  <si>
    <t>Mean</t>
  </si>
  <si>
    <t>Variance</t>
  </si>
  <si>
    <t>Std Dev</t>
  </si>
  <si>
    <t>Dispersion value</t>
  </si>
  <si>
    <t>Absolute value</t>
  </si>
  <si>
    <t>Squared value</t>
  </si>
  <si>
    <t>Weight</t>
  </si>
  <si>
    <t>Height</t>
  </si>
  <si>
    <t>Covariance</t>
  </si>
  <si>
    <t>x-xmean</t>
  </si>
  <si>
    <t>y-ymean</t>
  </si>
  <si>
    <t>Mean x</t>
  </si>
  <si>
    <t>Mean y</t>
  </si>
  <si>
    <t>product</t>
  </si>
  <si>
    <t>Low proportional value</t>
  </si>
  <si>
    <t>Correlation</t>
  </si>
  <si>
    <t>x</t>
  </si>
  <si>
    <t>y</t>
  </si>
  <si>
    <t>xy</t>
  </si>
  <si>
    <t>x2</t>
  </si>
  <si>
    <t>y2</t>
  </si>
  <si>
    <t>n*sigma xy</t>
  </si>
  <si>
    <t>sigma x * sigma y</t>
  </si>
  <si>
    <t>n*sigma x2</t>
  </si>
  <si>
    <t>sigm x ^2</t>
  </si>
  <si>
    <t>n*sigma y2</t>
  </si>
  <si>
    <t>sigm y ^2</t>
  </si>
  <si>
    <t>Numerator</t>
  </si>
  <si>
    <t>Denominator</t>
  </si>
  <si>
    <t>Actual value</t>
  </si>
  <si>
    <t>Predicted value</t>
  </si>
  <si>
    <t>Error</t>
  </si>
  <si>
    <t>Absolute error</t>
  </si>
  <si>
    <t>Squared error</t>
  </si>
  <si>
    <t>Why RMSE is not sufficient</t>
  </si>
  <si>
    <t>Absolute error%</t>
  </si>
  <si>
    <t>MAPE fails when the actual value is zero</t>
  </si>
  <si>
    <t>SST</t>
  </si>
  <si>
    <t>SSR</t>
  </si>
  <si>
    <t>RMSE is scale dependent</t>
  </si>
  <si>
    <t>20 RMSE</t>
  </si>
  <si>
    <t>Bad for predicting human age</t>
  </si>
  <si>
    <t>Good for predict interplanetrary distance</t>
  </si>
  <si>
    <t>That’s why MAPE comes into picture</t>
  </si>
  <si>
    <t>MAE</t>
  </si>
  <si>
    <t>MSE</t>
  </si>
  <si>
    <t>RMSE</t>
  </si>
  <si>
    <t>MAPE</t>
  </si>
  <si>
    <t>R square</t>
  </si>
  <si>
    <t>Training data</t>
  </si>
  <si>
    <t>Testing data 1</t>
  </si>
  <si>
    <t>Testing data 2</t>
  </si>
  <si>
    <t>Testing data 3</t>
  </si>
  <si>
    <t>R2 value</t>
  </si>
  <si>
    <t>Scenario 1</t>
  </si>
  <si>
    <t>Scenario 2</t>
  </si>
  <si>
    <t>Scenario 3</t>
  </si>
  <si>
    <t>Scenario 4</t>
  </si>
  <si>
    <t>Underfit / Overfit</t>
  </si>
  <si>
    <t>Bias (High/Low)</t>
  </si>
  <si>
    <t>Variance (High/Low)</t>
  </si>
  <si>
    <t>Scenario 5</t>
  </si>
  <si>
    <t>Question-</t>
  </si>
  <si>
    <t>When variance is high, does it always overfit?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</si>
</sst>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2" applyFont="1"/>
    <xf numFmtId="164" fontId="3" fillId="0" borderId="0" xfId="0" applyNumberFormat="1" applyFont="1" applyAlignment="1">
      <alignment horizontal="right"/>
    </xf>
    <xf numFmtId="9" fontId="3" fillId="0" borderId="0" xfId="2" applyFont="1" applyBorder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83819</xdr:colOff>
      <xdr:row>0</xdr:row>
      <xdr:rowOff>72866</xdr:rowOff>
    </xdr:from>
    <xdr:to>
      <xdr:col>14</xdr:col>
      <xdr:colOff>441960</xdr:colOff>
      <xdr:row>27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B69BDE-7D5F-98E0-AF1E-051082FC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9" y="72866"/>
          <a:ext cx="8892541" cy="5002054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>
    <xdr:from>
      <xdr:col>9</xdr:col>
      <xdr:colOff>563880</xdr:colOff>
      <xdr:row>24</xdr:row>
      <xdr:rowOff>83820</xdr:rowOff>
    </xdr:from>
    <xdr:to>
      <xdr:col>13</xdr:col>
      <xdr:colOff>76200</xdr:colOff>
      <xdr:row>26</xdr:row>
      <xdr:rowOff>137160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66133B-40B2-11D3-8984-F6E8A3EA8E26}"/>
            </a:ext>
          </a:extLst>
        </xdr:cNvPr>
        <xdr:cNvSpPr/>
      </xdr:nvSpPr>
      <xdr:spPr>
        <a:xfrm>
          <a:off x="6050280" y="447294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556260</xdr:colOff>
      <xdr:row>21</xdr:row>
      <xdr:rowOff>68580</xdr:rowOff>
    </xdr:from>
    <xdr:to>
      <xdr:col>13</xdr:col>
      <xdr:colOff>68580</xdr:colOff>
      <xdr:row>23</xdr:row>
      <xdr:rowOff>121920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96A7CD-02B1-4AAF-9865-A9E921A320A8}"/>
            </a:ext>
          </a:extLst>
        </xdr:cNvPr>
        <xdr:cNvSpPr/>
      </xdr:nvSpPr>
      <xdr:spPr>
        <a:xfrm>
          <a:off x="6042660" y="390906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594360</xdr:colOff>
      <xdr:row>21</xdr:row>
      <xdr:rowOff>68580</xdr:rowOff>
    </xdr:from>
    <xdr:to>
      <xdr:col>9</xdr:col>
      <xdr:colOff>106680</xdr:colOff>
      <xdr:row>23</xdr:row>
      <xdr:rowOff>121920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0CB3FF1-6709-4D0B-A291-83AC6AA29E17}"/>
            </a:ext>
          </a:extLst>
        </xdr:cNvPr>
        <xdr:cNvSpPr/>
      </xdr:nvSpPr>
      <xdr:spPr>
        <a:xfrm>
          <a:off x="3642360" y="390906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7620</xdr:colOff>
      <xdr:row>10</xdr:row>
      <xdr:rowOff>60960</xdr:rowOff>
    </xdr:from>
    <xdr:to>
      <xdr:col>9</xdr:col>
      <xdr:colOff>129540</xdr:colOff>
      <xdr:row>12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FBED1F-253D-4F19-9C74-90BD0867B830}"/>
            </a:ext>
          </a:extLst>
        </xdr:cNvPr>
        <xdr:cNvSpPr/>
      </xdr:nvSpPr>
      <xdr:spPr>
        <a:xfrm>
          <a:off x="3665220" y="188976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571500</xdr:colOff>
      <xdr:row>18</xdr:row>
      <xdr:rowOff>114300</xdr:rowOff>
    </xdr:from>
    <xdr:to>
      <xdr:col>13</xdr:col>
      <xdr:colOff>83820</xdr:colOff>
      <xdr:row>20</xdr:row>
      <xdr:rowOff>167640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B2370E-1642-4004-AF68-639F88E4AFDC}"/>
            </a:ext>
          </a:extLst>
        </xdr:cNvPr>
        <xdr:cNvSpPr/>
      </xdr:nvSpPr>
      <xdr:spPr>
        <a:xfrm>
          <a:off x="6057900" y="340614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30480</xdr:colOff>
      <xdr:row>15</xdr:row>
      <xdr:rowOff>167640</xdr:rowOff>
    </xdr:from>
    <xdr:to>
      <xdr:col>9</xdr:col>
      <xdr:colOff>152400</xdr:colOff>
      <xdr:row>18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DE6A612-BF6C-4F92-8349-EA789FD4CB1F}"/>
            </a:ext>
          </a:extLst>
        </xdr:cNvPr>
        <xdr:cNvSpPr/>
      </xdr:nvSpPr>
      <xdr:spPr>
        <a:xfrm>
          <a:off x="3688080" y="291084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571500</xdr:colOff>
      <xdr:row>13</xdr:row>
      <xdr:rowOff>22860</xdr:rowOff>
    </xdr:from>
    <xdr:to>
      <xdr:col>13</xdr:col>
      <xdr:colOff>83820</xdr:colOff>
      <xdr:row>15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508EE6-F081-46E2-AF12-4B8E4E05C596}"/>
            </a:ext>
          </a:extLst>
        </xdr:cNvPr>
        <xdr:cNvSpPr/>
      </xdr:nvSpPr>
      <xdr:spPr>
        <a:xfrm>
          <a:off x="6057900" y="240030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22860</xdr:colOff>
      <xdr:row>24</xdr:row>
      <xdr:rowOff>99060</xdr:rowOff>
    </xdr:from>
    <xdr:to>
      <xdr:col>9</xdr:col>
      <xdr:colOff>144780</xdr:colOff>
      <xdr:row>26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850E1E6-0535-4E6B-9829-AB7689ECEE89}"/>
            </a:ext>
          </a:extLst>
        </xdr:cNvPr>
        <xdr:cNvSpPr/>
      </xdr:nvSpPr>
      <xdr:spPr>
        <a:xfrm>
          <a:off x="3680460" y="448818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563880</xdr:colOff>
      <xdr:row>10</xdr:row>
      <xdr:rowOff>76200</xdr:rowOff>
    </xdr:from>
    <xdr:to>
      <xdr:col>13</xdr:col>
      <xdr:colOff>76200</xdr:colOff>
      <xdr:row>12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EC3E6E2-7B88-43AE-8EC5-0561923168CC}"/>
            </a:ext>
          </a:extLst>
        </xdr:cNvPr>
        <xdr:cNvSpPr/>
      </xdr:nvSpPr>
      <xdr:spPr>
        <a:xfrm>
          <a:off x="6050280" y="190500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7620</xdr:colOff>
      <xdr:row>18</xdr:row>
      <xdr:rowOff>106680</xdr:rowOff>
    </xdr:from>
    <xdr:to>
      <xdr:col>9</xdr:col>
      <xdr:colOff>129540</xdr:colOff>
      <xdr:row>20</xdr:row>
      <xdr:rowOff>160020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2F3DCF9-08F1-47F3-B29B-ECDAB5C0EA3D}"/>
            </a:ext>
          </a:extLst>
        </xdr:cNvPr>
        <xdr:cNvSpPr/>
      </xdr:nvSpPr>
      <xdr:spPr>
        <a:xfrm>
          <a:off x="3665220" y="339852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594360</xdr:colOff>
      <xdr:row>15</xdr:row>
      <xdr:rowOff>160020</xdr:rowOff>
    </xdr:from>
    <xdr:to>
      <xdr:col>13</xdr:col>
      <xdr:colOff>106680</xdr:colOff>
      <xdr:row>18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67F8908-D0D7-4677-89CC-102AA6E442C8}"/>
            </a:ext>
          </a:extLst>
        </xdr:cNvPr>
        <xdr:cNvSpPr/>
      </xdr:nvSpPr>
      <xdr:spPr>
        <a:xfrm>
          <a:off x="6080760" y="290322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7620</xdr:colOff>
      <xdr:row>13</xdr:row>
      <xdr:rowOff>15240</xdr:rowOff>
    </xdr:from>
    <xdr:to>
      <xdr:col>9</xdr:col>
      <xdr:colOff>129540</xdr:colOff>
      <xdr:row>15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4E00D02-627D-4666-A947-E132A067BF54}"/>
            </a:ext>
          </a:extLst>
        </xdr:cNvPr>
        <xdr:cNvSpPr/>
      </xdr:nvSpPr>
      <xdr:spPr>
        <a:xfrm>
          <a:off x="3665220" y="2392680"/>
          <a:ext cx="195072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="120" zoomScaleNormal="120" workbookViewId="0">
      <selection activeCell="E1" sqref="E1"/>
    </sheetView>
  </sheetViews>
  <sheetFormatPr defaultRowHeight="14.4" x14ac:dyDescent="0.3"/>
  <sheetData>
    <row r="1" spans="1:7" x14ac:dyDescent="0.3">
      <c r="B1" s="4" t="s">
        <v>0</v>
      </c>
      <c r="C1" s="4" t="s">
        <v>1</v>
      </c>
      <c r="E1" s="4" t="s">
        <v>0</v>
      </c>
      <c r="F1" s="4" t="s">
        <v>1</v>
      </c>
    </row>
    <row r="2" spans="1:7" x14ac:dyDescent="0.3">
      <c r="B2" s="5">
        <v>22</v>
      </c>
      <c r="C2" s="5">
        <v>4</v>
      </c>
      <c r="E2" s="9">
        <f>(B2-$B$12)^2</f>
        <v>94.089999999999989</v>
      </c>
      <c r="F2" s="5">
        <f>(C2-$C$12)^2</f>
        <v>767.29</v>
      </c>
      <c r="G2" s="2"/>
    </row>
    <row r="3" spans="1:7" x14ac:dyDescent="0.3">
      <c r="B3" s="5">
        <v>39</v>
      </c>
      <c r="C3" s="5">
        <v>51</v>
      </c>
      <c r="E3" s="9">
        <f t="shared" ref="E3:E11" si="0">(B3-$B$12)^2</f>
        <v>53.290000000000013</v>
      </c>
      <c r="F3" s="5">
        <f t="shared" ref="F3:F11" si="1">(C3-$C$12)^2</f>
        <v>372.49</v>
      </c>
      <c r="G3" s="2"/>
    </row>
    <row r="4" spans="1:7" x14ac:dyDescent="0.3">
      <c r="B4" s="5">
        <v>29</v>
      </c>
      <c r="C4" s="5">
        <v>41</v>
      </c>
      <c r="E4" s="9">
        <f t="shared" si="0"/>
        <v>7.2899999999999965</v>
      </c>
      <c r="F4" s="5">
        <f t="shared" si="1"/>
        <v>86.490000000000009</v>
      </c>
      <c r="G4" s="2"/>
    </row>
    <row r="5" spans="1:7" x14ac:dyDescent="0.3">
      <c r="B5" s="5">
        <v>31</v>
      </c>
      <c r="C5" s="5">
        <v>39</v>
      </c>
      <c r="E5" s="9">
        <f t="shared" si="0"/>
        <v>0.48999999999999899</v>
      </c>
      <c r="F5" s="5">
        <f t="shared" si="1"/>
        <v>53.290000000000013</v>
      </c>
      <c r="G5" s="2"/>
    </row>
    <row r="6" spans="1:7" x14ac:dyDescent="0.3">
      <c r="B6" s="5">
        <v>33</v>
      </c>
      <c r="C6" s="5">
        <v>9</v>
      </c>
      <c r="E6" s="9">
        <f t="shared" si="0"/>
        <v>1.6900000000000019</v>
      </c>
      <c r="F6" s="5">
        <f t="shared" si="1"/>
        <v>515.29</v>
      </c>
      <c r="G6" s="2"/>
    </row>
    <row r="7" spans="1:7" x14ac:dyDescent="0.3">
      <c r="B7" s="5">
        <v>36</v>
      </c>
      <c r="C7" s="5">
        <v>55</v>
      </c>
      <c r="E7" s="9">
        <f t="shared" si="0"/>
        <v>18.490000000000006</v>
      </c>
      <c r="F7" s="5">
        <f t="shared" si="1"/>
        <v>542.89</v>
      </c>
      <c r="G7" s="2"/>
    </row>
    <row r="8" spans="1:7" x14ac:dyDescent="0.3">
      <c r="B8" s="5">
        <v>34</v>
      </c>
      <c r="C8" s="5">
        <v>6</v>
      </c>
      <c r="E8" s="9">
        <f t="shared" si="0"/>
        <v>5.2900000000000036</v>
      </c>
      <c r="F8" s="5">
        <f t="shared" si="1"/>
        <v>660.49</v>
      </c>
      <c r="G8" s="2"/>
    </row>
    <row r="9" spans="1:7" x14ac:dyDescent="0.3">
      <c r="B9" s="5">
        <v>40</v>
      </c>
      <c r="C9" s="5">
        <v>26</v>
      </c>
      <c r="E9" s="9">
        <f t="shared" si="0"/>
        <v>68.890000000000015</v>
      </c>
      <c r="F9" s="5">
        <f t="shared" si="1"/>
        <v>32.489999999999995</v>
      </c>
      <c r="G9" s="2"/>
    </row>
    <row r="10" spans="1:7" x14ac:dyDescent="0.3">
      <c r="B10" s="5">
        <v>30</v>
      </c>
      <c r="C10" s="5">
        <v>68</v>
      </c>
      <c r="E10" s="9">
        <f t="shared" si="0"/>
        <v>2.8899999999999975</v>
      </c>
      <c r="F10" s="5">
        <f t="shared" si="1"/>
        <v>1317.6899999999998</v>
      </c>
      <c r="G10" s="2"/>
    </row>
    <row r="11" spans="1:7" x14ac:dyDescent="0.3">
      <c r="B11" s="5">
        <v>23</v>
      </c>
      <c r="C11" s="5">
        <v>18</v>
      </c>
      <c r="E11" s="9">
        <f t="shared" si="0"/>
        <v>75.689999999999984</v>
      </c>
      <c r="F11" s="5">
        <f t="shared" si="1"/>
        <v>187.68999999999997</v>
      </c>
      <c r="G11" s="2"/>
    </row>
    <row r="12" spans="1:7" x14ac:dyDescent="0.3">
      <c r="A12" s="3" t="s">
        <v>2</v>
      </c>
      <c r="B12" s="8">
        <f>AVERAGE(B2:B11)</f>
        <v>31.7</v>
      </c>
      <c r="C12" s="8">
        <f>AVERAGE(C2:C11)</f>
        <v>31.7</v>
      </c>
      <c r="E12" s="8">
        <f>AVERAGE(E2:E11)</f>
        <v>32.809999999999995</v>
      </c>
      <c r="F12" s="8">
        <f>AVERAGE(F2:F11)</f>
        <v>453.60999999999984</v>
      </c>
    </row>
    <row r="13" spans="1:7" x14ac:dyDescent="0.3">
      <c r="A13" s="3" t="s">
        <v>3</v>
      </c>
      <c r="B13" s="2">
        <f>_xlfn.VAR.P(B2:B11)</f>
        <v>32.81</v>
      </c>
      <c r="C13" s="2">
        <f>_xlfn.VAR.P(C2:C11)</f>
        <v>453.61</v>
      </c>
      <c r="E13" s="10">
        <f>SQRT(E12)</f>
        <v>5.7280013966478744</v>
      </c>
      <c r="F13" s="10">
        <f>SQRT(F12)</f>
        <v>21.298121982935488</v>
      </c>
    </row>
    <row r="14" spans="1:7" x14ac:dyDescent="0.3">
      <c r="A14" s="3" t="s">
        <v>4</v>
      </c>
      <c r="B14" s="2">
        <f>_xlfn.STDEV.P(B2:B11)</f>
        <v>5.7280013966478744</v>
      </c>
      <c r="C14" s="2">
        <f>_xlfn.STDEV.P(C2:C11)</f>
        <v>21.298121982935491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workbookViewId="0">
      <selection activeCell="D1" sqref="D1"/>
    </sheetView>
  </sheetViews>
  <sheetFormatPr defaultRowHeight="14.4" x14ac:dyDescent="0.3"/>
  <cols>
    <col min="1" max="1" width="11.88671875" customWidth="1"/>
    <col min="2" max="2" width="25" customWidth="1"/>
    <col min="3" max="3" width="20.6640625" customWidth="1"/>
    <col min="4" max="4" width="18.6640625" customWidth="1"/>
  </cols>
  <sheetData>
    <row r="1" spans="1:4" x14ac:dyDescent="0.3">
      <c r="A1" s="1" t="s">
        <v>0</v>
      </c>
      <c r="B1" s="1" t="s">
        <v>5</v>
      </c>
      <c r="C1" s="6" t="s">
        <v>6</v>
      </c>
      <c r="D1" s="6" t="s">
        <v>7</v>
      </c>
    </row>
    <row r="2" spans="1:4" x14ac:dyDescent="0.3">
      <c r="A2" s="12">
        <v>10</v>
      </c>
      <c r="B2">
        <f>A2-$A$14</f>
        <v>-9</v>
      </c>
      <c r="C2">
        <f>ABS(B2)</f>
        <v>9</v>
      </c>
      <c r="D2">
        <f>C2^2</f>
        <v>81</v>
      </c>
    </row>
    <row r="3" spans="1:4" x14ac:dyDescent="0.3">
      <c r="A3" s="12">
        <v>12</v>
      </c>
      <c r="B3">
        <f t="shared" ref="B3:B11" si="0">A3-$A$14</f>
        <v>-7</v>
      </c>
      <c r="C3">
        <f t="shared" ref="C3:C11" si="1">ABS(B3)</f>
        <v>7</v>
      </c>
      <c r="D3">
        <f t="shared" ref="D3:D11" si="2">C3^2</f>
        <v>49</v>
      </c>
    </row>
    <row r="4" spans="1:4" x14ac:dyDescent="0.3">
      <c r="A4" s="12">
        <v>14</v>
      </c>
      <c r="B4">
        <f t="shared" si="0"/>
        <v>-5</v>
      </c>
      <c r="C4">
        <f t="shared" si="1"/>
        <v>5</v>
      </c>
      <c r="D4">
        <f t="shared" si="2"/>
        <v>25</v>
      </c>
    </row>
    <row r="5" spans="1:4" x14ac:dyDescent="0.3">
      <c r="A5" s="12">
        <v>16</v>
      </c>
      <c r="B5">
        <f t="shared" si="0"/>
        <v>-3</v>
      </c>
      <c r="C5">
        <f t="shared" si="1"/>
        <v>3</v>
      </c>
      <c r="D5">
        <f t="shared" si="2"/>
        <v>9</v>
      </c>
    </row>
    <row r="6" spans="1:4" x14ac:dyDescent="0.3">
      <c r="A6" s="12">
        <v>18</v>
      </c>
      <c r="B6">
        <f t="shared" si="0"/>
        <v>-1</v>
      </c>
      <c r="C6">
        <f t="shared" si="1"/>
        <v>1</v>
      </c>
      <c r="D6">
        <f t="shared" si="2"/>
        <v>1</v>
      </c>
    </row>
    <row r="7" spans="1:4" x14ac:dyDescent="0.3">
      <c r="A7" s="12">
        <v>20</v>
      </c>
      <c r="B7">
        <f t="shared" si="0"/>
        <v>1</v>
      </c>
      <c r="C7">
        <f t="shared" si="1"/>
        <v>1</v>
      </c>
      <c r="D7">
        <f t="shared" si="2"/>
        <v>1</v>
      </c>
    </row>
    <row r="8" spans="1:4" x14ac:dyDescent="0.3">
      <c r="A8" s="12">
        <v>22</v>
      </c>
      <c r="B8">
        <f t="shared" si="0"/>
        <v>3</v>
      </c>
      <c r="C8">
        <f t="shared" si="1"/>
        <v>3</v>
      </c>
      <c r="D8">
        <f t="shared" si="2"/>
        <v>9</v>
      </c>
    </row>
    <row r="9" spans="1:4" x14ac:dyDescent="0.3">
      <c r="A9" s="12">
        <v>24</v>
      </c>
      <c r="B9">
        <f t="shared" si="0"/>
        <v>5</v>
      </c>
      <c r="C9">
        <f t="shared" si="1"/>
        <v>5</v>
      </c>
      <c r="D9">
        <f t="shared" si="2"/>
        <v>25</v>
      </c>
    </row>
    <row r="10" spans="1:4" x14ac:dyDescent="0.3">
      <c r="A10" s="12">
        <v>26</v>
      </c>
      <c r="B10">
        <f t="shared" si="0"/>
        <v>7</v>
      </c>
      <c r="C10">
        <f t="shared" si="1"/>
        <v>7</v>
      </c>
      <c r="D10">
        <f t="shared" si="2"/>
        <v>49</v>
      </c>
    </row>
    <row r="11" spans="1:4" x14ac:dyDescent="0.3">
      <c r="A11" s="12">
        <v>28</v>
      </c>
      <c r="B11">
        <f t="shared" si="0"/>
        <v>9</v>
      </c>
      <c r="C11">
        <f t="shared" si="1"/>
        <v>9</v>
      </c>
      <c r="D11">
        <f t="shared" si="2"/>
        <v>81</v>
      </c>
    </row>
    <row r="12" spans="1:4" x14ac:dyDescent="0.3">
      <c r="A12" s="11"/>
      <c r="B12" s="7"/>
      <c r="C12" s="7"/>
      <c r="D12" s="7"/>
    </row>
    <row r="13" spans="1:4" x14ac:dyDescent="0.3">
      <c r="A13" s="11" t="s">
        <v>2</v>
      </c>
      <c r="B13" s="11" t="s">
        <v>2</v>
      </c>
      <c r="C13" s="11" t="s">
        <v>2</v>
      </c>
      <c r="D13" s="11" t="s">
        <v>2</v>
      </c>
    </row>
    <row r="14" spans="1:4" x14ac:dyDescent="0.3">
      <c r="A14" s="11">
        <f>AVERAGE(A2:A11)</f>
        <v>19</v>
      </c>
      <c r="B14" s="11">
        <f>AVERAGE(B2:B11)</f>
        <v>0</v>
      </c>
      <c r="C14" s="11">
        <f>AVERAGE(C2:C11)</f>
        <v>5</v>
      </c>
      <c r="D14" s="11">
        <f>AVERAGE(D2:D11)</f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workbookViewId="0">
      <selection activeCell="E1" sqref="E1"/>
    </sheetView>
  </sheetViews>
  <sheetFormatPr defaultRowHeight="14.4" x14ac:dyDescent="0.3"/>
  <cols>
    <col min="1" max="1" width="14.109375" customWidth="1"/>
    <col min="2" max="2" width="14.88671875" customWidth="1"/>
    <col min="5" max="5" width="10.6640625" customWidth="1"/>
    <col min="6" max="6" width="11.5546875" customWidth="1"/>
    <col min="7" max="7" width="10.5546875" customWidth="1"/>
    <col min="11" max="11" width="21.88671875" bestFit="1" customWidth="1"/>
    <col min="15" max="15" width="8.6640625" customWidth="1"/>
    <col min="16" max="16" width="10.6640625" bestFit="1" customWidth="1"/>
    <col min="17" max="17" width="7.88671875" customWidth="1"/>
  </cols>
  <sheetData>
    <row r="1" spans="1:17" x14ac:dyDescent="0.3">
      <c r="A1" s="3" t="s">
        <v>8</v>
      </c>
      <c r="B1" s="3" t="s">
        <v>9</v>
      </c>
      <c r="E1" t="s">
        <v>11</v>
      </c>
      <c r="F1" t="s">
        <v>12</v>
      </c>
      <c r="G1" t="s">
        <v>15</v>
      </c>
      <c r="K1" s="7" t="s">
        <v>16</v>
      </c>
      <c r="L1" s="3" t="s">
        <v>8</v>
      </c>
      <c r="M1" s="3" t="s">
        <v>9</v>
      </c>
      <c r="O1" t="s">
        <v>11</v>
      </c>
      <c r="P1" t="s">
        <v>12</v>
      </c>
      <c r="Q1" t="s">
        <v>15</v>
      </c>
    </row>
    <row r="2" spans="1:17" x14ac:dyDescent="0.3">
      <c r="A2">
        <v>41</v>
      </c>
      <c r="B2">
        <v>149</v>
      </c>
      <c r="E2" s="16">
        <f>A2-$A$22</f>
        <v>-24</v>
      </c>
      <c r="F2" s="16">
        <f>B2-$B$22</f>
        <v>-15.666666666666657</v>
      </c>
      <c r="G2" s="16">
        <f>E2*F2</f>
        <v>375.99999999999977</v>
      </c>
      <c r="L2">
        <f>A2/10</f>
        <v>4.0999999999999996</v>
      </c>
      <c r="M2">
        <f>B2/10</f>
        <v>14.9</v>
      </c>
      <c r="O2" s="16">
        <f>L2-$L$22</f>
        <v>-2.4000000000000004</v>
      </c>
      <c r="P2" s="16">
        <f>M2-$M$22</f>
        <v>-1.5666666666666647</v>
      </c>
      <c r="Q2" s="2">
        <f>O2*P2</f>
        <v>3.7599999999999958</v>
      </c>
    </row>
    <row r="3" spans="1:17" x14ac:dyDescent="0.3">
      <c r="A3">
        <v>45</v>
      </c>
      <c r="B3">
        <v>154</v>
      </c>
      <c r="E3" s="16">
        <f t="shared" ref="E3:E16" si="0">A3-$A$22</f>
        <v>-20</v>
      </c>
      <c r="F3" s="16">
        <f t="shared" ref="F3:F16" si="1">B3-$B$22</f>
        <v>-10.666666666666657</v>
      </c>
      <c r="G3" s="16">
        <f t="shared" ref="G3:G16" si="2">E3*F3</f>
        <v>213.33333333333314</v>
      </c>
      <c r="L3">
        <f t="shared" ref="L3:L16" si="3">A3/10</f>
        <v>4.5</v>
      </c>
      <c r="M3">
        <f t="shared" ref="M3:M16" si="4">B3/10</f>
        <v>15.4</v>
      </c>
      <c r="O3" s="16">
        <f t="shared" ref="O3:O16" si="5">L3-$L$22</f>
        <v>-2</v>
      </c>
      <c r="P3" s="16">
        <f t="shared" ref="P3:P16" si="6">M3-$M$22</f>
        <v>-1.0666666666666647</v>
      </c>
      <c r="Q3" s="2">
        <f t="shared" ref="Q3:Q16" si="7">O3*P3</f>
        <v>2.1333333333333293</v>
      </c>
    </row>
    <row r="4" spans="1:17" x14ac:dyDescent="0.3">
      <c r="A4">
        <v>84</v>
      </c>
      <c r="B4">
        <v>175</v>
      </c>
      <c r="E4" s="16">
        <f t="shared" si="0"/>
        <v>19</v>
      </c>
      <c r="F4" s="16">
        <f t="shared" si="1"/>
        <v>10.333333333333343</v>
      </c>
      <c r="G4" s="16">
        <f t="shared" si="2"/>
        <v>196.33333333333351</v>
      </c>
      <c r="L4">
        <f t="shared" si="3"/>
        <v>8.4</v>
      </c>
      <c r="M4">
        <f t="shared" si="4"/>
        <v>17.5</v>
      </c>
      <c r="O4" s="16">
        <f t="shared" si="5"/>
        <v>1.9000000000000004</v>
      </c>
      <c r="P4" s="16">
        <f t="shared" si="6"/>
        <v>1.033333333333335</v>
      </c>
      <c r="Q4" s="2">
        <f t="shared" si="7"/>
        <v>1.9633333333333369</v>
      </c>
    </row>
    <row r="5" spans="1:17" x14ac:dyDescent="0.3">
      <c r="A5">
        <v>60</v>
      </c>
      <c r="B5">
        <v>161</v>
      </c>
      <c r="E5" s="16">
        <f t="shared" si="0"/>
        <v>-5</v>
      </c>
      <c r="F5" s="16">
        <f t="shared" si="1"/>
        <v>-3.6666666666666572</v>
      </c>
      <c r="G5" s="16">
        <f t="shared" si="2"/>
        <v>18.333333333333286</v>
      </c>
      <c r="L5">
        <f t="shared" si="3"/>
        <v>6</v>
      </c>
      <c r="M5">
        <f t="shared" si="4"/>
        <v>16.100000000000001</v>
      </c>
      <c r="O5" s="16">
        <f t="shared" si="5"/>
        <v>-0.5</v>
      </c>
      <c r="P5" s="16">
        <f t="shared" si="6"/>
        <v>-0.36666666666666359</v>
      </c>
      <c r="Q5" s="2">
        <f t="shared" si="7"/>
        <v>0.18333333333333179</v>
      </c>
    </row>
    <row r="6" spans="1:17" x14ac:dyDescent="0.3">
      <c r="A6">
        <v>89</v>
      </c>
      <c r="B6">
        <v>179</v>
      </c>
      <c r="E6" s="16">
        <f t="shared" si="0"/>
        <v>24</v>
      </c>
      <c r="F6" s="16">
        <f t="shared" si="1"/>
        <v>14.333333333333343</v>
      </c>
      <c r="G6" s="16">
        <f t="shared" si="2"/>
        <v>344.00000000000023</v>
      </c>
      <c r="L6">
        <f t="shared" si="3"/>
        <v>8.9</v>
      </c>
      <c r="M6">
        <f t="shared" si="4"/>
        <v>17.899999999999999</v>
      </c>
      <c r="O6" s="16">
        <f t="shared" si="5"/>
        <v>2.4000000000000004</v>
      </c>
      <c r="P6" s="16">
        <f t="shared" si="6"/>
        <v>1.4333333333333336</v>
      </c>
      <c r="Q6" s="2">
        <f t="shared" si="7"/>
        <v>3.4400000000000013</v>
      </c>
    </row>
    <row r="7" spans="1:17" x14ac:dyDescent="0.3">
      <c r="A7">
        <v>67</v>
      </c>
      <c r="B7">
        <v>180</v>
      </c>
      <c r="E7" s="16">
        <f t="shared" si="0"/>
        <v>2</v>
      </c>
      <c r="F7" s="16">
        <f t="shared" si="1"/>
        <v>15.333333333333343</v>
      </c>
      <c r="G7" s="16">
        <f t="shared" si="2"/>
        <v>30.666666666666686</v>
      </c>
      <c r="L7">
        <f t="shared" si="3"/>
        <v>6.7</v>
      </c>
      <c r="M7">
        <f t="shared" si="4"/>
        <v>18</v>
      </c>
      <c r="O7" s="16">
        <f t="shared" si="5"/>
        <v>0.20000000000000018</v>
      </c>
      <c r="P7" s="16">
        <f t="shared" si="6"/>
        <v>1.533333333333335</v>
      </c>
      <c r="Q7" s="2">
        <f t="shared" si="7"/>
        <v>0.30666666666666725</v>
      </c>
    </row>
    <row r="8" spans="1:17" x14ac:dyDescent="0.3">
      <c r="A8">
        <v>70</v>
      </c>
      <c r="B8">
        <v>160</v>
      </c>
      <c r="E8" s="16">
        <f t="shared" si="0"/>
        <v>5</v>
      </c>
      <c r="F8" s="16">
        <f t="shared" si="1"/>
        <v>-4.6666666666666572</v>
      </c>
      <c r="G8" s="16">
        <f t="shared" si="2"/>
        <v>-23.333333333333286</v>
      </c>
      <c r="L8">
        <f t="shared" si="3"/>
        <v>7</v>
      </c>
      <c r="M8">
        <f t="shared" si="4"/>
        <v>16</v>
      </c>
      <c r="O8" s="16">
        <f t="shared" si="5"/>
        <v>0.5</v>
      </c>
      <c r="P8" s="16">
        <f t="shared" si="6"/>
        <v>-0.46666666666666501</v>
      </c>
      <c r="Q8" s="2">
        <f t="shared" si="7"/>
        <v>-0.2333333333333325</v>
      </c>
    </row>
    <row r="9" spans="1:17" x14ac:dyDescent="0.3">
      <c r="A9">
        <v>48</v>
      </c>
      <c r="B9">
        <v>144</v>
      </c>
      <c r="E9" s="16">
        <f t="shared" si="0"/>
        <v>-17</v>
      </c>
      <c r="F9" s="16">
        <f t="shared" si="1"/>
        <v>-20.666666666666657</v>
      </c>
      <c r="G9" s="16">
        <f t="shared" si="2"/>
        <v>351.33333333333314</v>
      </c>
      <c r="L9">
        <f t="shared" si="3"/>
        <v>4.8</v>
      </c>
      <c r="M9">
        <f t="shared" si="4"/>
        <v>14.4</v>
      </c>
      <c r="O9" s="16">
        <f t="shared" si="5"/>
        <v>-1.7000000000000002</v>
      </c>
      <c r="P9" s="16">
        <f t="shared" si="6"/>
        <v>-2.0666666666666647</v>
      </c>
      <c r="Q9" s="2">
        <f t="shared" si="7"/>
        <v>3.5133333333333301</v>
      </c>
    </row>
    <row r="10" spans="1:17" x14ac:dyDescent="0.3">
      <c r="A10">
        <v>72</v>
      </c>
      <c r="B10">
        <v>165</v>
      </c>
      <c r="E10" s="16">
        <f t="shared" si="0"/>
        <v>7</v>
      </c>
      <c r="F10" s="16">
        <f t="shared" si="1"/>
        <v>0.33333333333334281</v>
      </c>
      <c r="G10" s="16">
        <f t="shared" si="2"/>
        <v>2.3333333333333997</v>
      </c>
      <c r="L10">
        <f t="shared" si="3"/>
        <v>7.2</v>
      </c>
      <c r="M10">
        <f t="shared" si="4"/>
        <v>16.5</v>
      </c>
      <c r="O10" s="16">
        <f t="shared" si="5"/>
        <v>0.70000000000000018</v>
      </c>
      <c r="P10" s="16">
        <f t="shared" si="6"/>
        <v>3.3333333333334991E-2</v>
      </c>
      <c r="Q10" s="2">
        <f t="shared" si="7"/>
        <v>2.33333333333345E-2</v>
      </c>
    </row>
    <row r="11" spans="1:17" x14ac:dyDescent="0.3">
      <c r="A11">
        <v>60</v>
      </c>
      <c r="B11">
        <v>161</v>
      </c>
      <c r="E11" s="16">
        <f t="shared" si="0"/>
        <v>-5</v>
      </c>
      <c r="F11" s="16">
        <f t="shared" si="1"/>
        <v>-3.6666666666666572</v>
      </c>
      <c r="G11" s="16">
        <f t="shared" si="2"/>
        <v>18.333333333333286</v>
      </c>
      <c r="L11">
        <f t="shared" si="3"/>
        <v>6</v>
      </c>
      <c r="M11">
        <f t="shared" si="4"/>
        <v>16.100000000000001</v>
      </c>
      <c r="O11" s="16">
        <f t="shared" si="5"/>
        <v>-0.5</v>
      </c>
      <c r="P11" s="16">
        <f t="shared" si="6"/>
        <v>-0.36666666666666359</v>
      </c>
      <c r="Q11" s="2">
        <f t="shared" si="7"/>
        <v>0.18333333333333179</v>
      </c>
    </row>
    <row r="12" spans="1:17" x14ac:dyDescent="0.3">
      <c r="A12">
        <v>79</v>
      </c>
      <c r="B12">
        <v>185</v>
      </c>
      <c r="E12" s="16">
        <f t="shared" si="0"/>
        <v>14</v>
      </c>
      <c r="F12" s="16">
        <f t="shared" si="1"/>
        <v>20.333333333333343</v>
      </c>
      <c r="G12" s="16">
        <f t="shared" si="2"/>
        <v>284.6666666666668</v>
      </c>
      <c r="L12">
        <f t="shared" si="3"/>
        <v>7.9</v>
      </c>
      <c r="M12">
        <f t="shared" si="4"/>
        <v>18.5</v>
      </c>
      <c r="O12" s="16">
        <f t="shared" si="5"/>
        <v>1.4000000000000004</v>
      </c>
      <c r="P12" s="16">
        <f t="shared" si="6"/>
        <v>2.033333333333335</v>
      </c>
      <c r="Q12" s="2">
        <f t="shared" si="7"/>
        <v>2.8466666666666698</v>
      </c>
    </row>
    <row r="13" spans="1:17" x14ac:dyDescent="0.3">
      <c r="A13">
        <v>61</v>
      </c>
      <c r="B13">
        <v>155</v>
      </c>
      <c r="E13" s="16">
        <f t="shared" si="0"/>
        <v>-4</v>
      </c>
      <c r="F13" s="16">
        <f t="shared" si="1"/>
        <v>-9.6666666666666572</v>
      </c>
      <c r="G13" s="16">
        <f t="shared" si="2"/>
        <v>38.666666666666629</v>
      </c>
      <c r="L13">
        <f t="shared" si="3"/>
        <v>6.1</v>
      </c>
      <c r="M13">
        <f t="shared" si="4"/>
        <v>15.5</v>
      </c>
      <c r="O13" s="16">
        <f t="shared" si="5"/>
        <v>-0.40000000000000036</v>
      </c>
      <c r="P13" s="16">
        <f t="shared" si="6"/>
        <v>-0.96666666666666501</v>
      </c>
      <c r="Q13" s="2">
        <f t="shared" si="7"/>
        <v>0.38666666666666633</v>
      </c>
    </row>
    <row r="14" spans="1:17" x14ac:dyDescent="0.3">
      <c r="A14">
        <v>65</v>
      </c>
      <c r="B14">
        <v>154</v>
      </c>
      <c r="E14" s="16">
        <f t="shared" si="0"/>
        <v>0</v>
      </c>
      <c r="F14" s="16">
        <f t="shared" si="1"/>
        <v>-10.666666666666657</v>
      </c>
      <c r="G14" s="16">
        <f t="shared" si="2"/>
        <v>0</v>
      </c>
      <c r="L14">
        <f t="shared" si="3"/>
        <v>6.5</v>
      </c>
      <c r="M14">
        <f t="shared" si="4"/>
        <v>15.4</v>
      </c>
      <c r="O14" s="16">
        <f t="shared" si="5"/>
        <v>0</v>
      </c>
      <c r="P14" s="16">
        <f t="shared" si="6"/>
        <v>-1.0666666666666647</v>
      </c>
      <c r="Q14" s="2">
        <f t="shared" si="7"/>
        <v>0</v>
      </c>
    </row>
    <row r="15" spans="1:17" x14ac:dyDescent="0.3">
      <c r="A15">
        <v>64</v>
      </c>
      <c r="B15">
        <v>171</v>
      </c>
      <c r="E15" s="16">
        <f t="shared" si="0"/>
        <v>-1</v>
      </c>
      <c r="F15" s="16">
        <f t="shared" si="1"/>
        <v>6.3333333333333428</v>
      </c>
      <c r="G15" s="16">
        <f t="shared" si="2"/>
        <v>-6.3333333333333428</v>
      </c>
      <c r="L15">
        <f t="shared" si="3"/>
        <v>6.4</v>
      </c>
      <c r="M15">
        <f t="shared" si="4"/>
        <v>17.100000000000001</v>
      </c>
      <c r="O15" s="16">
        <f t="shared" si="5"/>
        <v>-9.9999999999999645E-2</v>
      </c>
      <c r="P15" s="16">
        <f t="shared" si="6"/>
        <v>0.63333333333333641</v>
      </c>
      <c r="Q15" s="2">
        <f t="shared" si="7"/>
        <v>-6.3333333333333422E-2</v>
      </c>
    </row>
    <row r="16" spans="1:17" x14ac:dyDescent="0.3">
      <c r="A16">
        <v>70</v>
      </c>
      <c r="B16">
        <v>177</v>
      </c>
      <c r="E16" s="16">
        <f t="shared" si="0"/>
        <v>5</v>
      </c>
      <c r="F16" s="16">
        <f t="shared" si="1"/>
        <v>12.333333333333343</v>
      </c>
      <c r="G16" s="16">
        <f t="shared" si="2"/>
        <v>61.666666666666714</v>
      </c>
      <c r="L16">
        <f t="shared" si="3"/>
        <v>7</v>
      </c>
      <c r="M16">
        <f t="shared" si="4"/>
        <v>17.7</v>
      </c>
      <c r="O16" s="16">
        <f t="shared" si="5"/>
        <v>0.5</v>
      </c>
      <c r="P16" s="16">
        <f t="shared" si="6"/>
        <v>1.2333333333333343</v>
      </c>
      <c r="Q16" s="2">
        <f t="shared" si="7"/>
        <v>0.61666666666666714</v>
      </c>
    </row>
    <row r="17" spans="1:17" x14ac:dyDescent="0.3">
      <c r="G17" s="16">
        <f>SUM(G2:G16)</f>
        <v>1906</v>
      </c>
      <c r="Q17" s="2">
        <f>SUM(Q2:Q16)</f>
        <v>19.059999999999999</v>
      </c>
    </row>
    <row r="18" spans="1:17" x14ac:dyDescent="0.3">
      <c r="A18" s="11" t="s">
        <v>10</v>
      </c>
      <c r="F18" s="11" t="s">
        <v>10</v>
      </c>
      <c r="G18" s="17">
        <f>G17/15</f>
        <v>127.06666666666666</v>
      </c>
      <c r="P18" s="11" t="s">
        <v>10</v>
      </c>
      <c r="Q18" s="21">
        <f>Q17/15</f>
        <v>1.2706666666666666</v>
      </c>
    </row>
    <row r="19" spans="1:17" x14ac:dyDescent="0.3">
      <c r="A19" s="18">
        <f>_xlfn.COVARIANCE.P(A2:A16,B2:B16)</f>
        <v>127.06666666666666</v>
      </c>
    </row>
    <row r="21" spans="1:17" x14ac:dyDescent="0.3">
      <c r="A21" s="11" t="s">
        <v>13</v>
      </c>
      <c r="B21" s="11" t="s">
        <v>14</v>
      </c>
      <c r="L21" s="11" t="s">
        <v>13</v>
      </c>
      <c r="M21" s="11" t="s">
        <v>14</v>
      </c>
    </row>
    <row r="22" spans="1:17" x14ac:dyDescent="0.3">
      <c r="A22" s="18">
        <f>AVERAGE(A2:A16)</f>
        <v>65</v>
      </c>
      <c r="B22" s="18">
        <f>AVERAGE(B2:B16)</f>
        <v>164.66666666666666</v>
      </c>
      <c r="L22" s="17">
        <f>AVERAGE(L2:L16)</f>
        <v>6.5</v>
      </c>
      <c r="M22" s="17">
        <f>AVERAGE(M2:M16)</f>
        <v>16.466666666666665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8"/>
  <sheetViews>
    <sheetView workbookViewId="0"/>
  </sheetViews>
  <sheetFormatPr defaultRowHeight="14.4" x14ac:dyDescent="0.3"/>
  <cols>
    <col min="1" max="1" width="11" bestFit="1" customWidth="1"/>
    <col min="5" max="5" width="16.109375" bestFit="1" customWidth="1"/>
    <col min="6" max="6" width="14.33203125" bestFit="1" customWidth="1"/>
    <col min="7" max="7" width="10" bestFit="1" customWidth="1"/>
    <col min="8" max="8" width="9.33203125" bestFit="1" customWidth="1"/>
    <col min="9" max="9" width="10" bestFit="1" customWidth="1"/>
    <col min="18" max="18" width="16.109375" bestFit="1" customWidth="1"/>
  </cols>
  <sheetData>
    <row r="1" spans="1:22" x14ac:dyDescent="0.3">
      <c r="A1" s="3" t="s">
        <v>8</v>
      </c>
      <c r="B1" s="3" t="s">
        <v>9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N1" s="3" t="s">
        <v>8</v>
      </c>
      <c r="O1" s="3" t="s">
        <v>9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</row>
    <row r="2" spans="1:22" x14ac:dyDescent="0.3">
      <c r="A2">
        <v>41</v>
      </c>
      <c r="B2">
        <v>149</v>
      </c>
      <c r="E2" s="13">
        <f>A2</f>
        <v>41</v>
      </c>
      <c r="F2" s="13">
        <f>B2</f>
        <v>149</v>
      </c>
      <c r="G2" s="13">
        <f>E2*F2</f>
        <v>6109</v>
      </c>
      <c r="H2" s="13">
        <f>E2^2</f>
        <v>1681</v>
      </c>
      <c r="I2" s="13">
        <f>F2^2</f>
        <v>22201</v>
      </c>
      <c r="N2">
        <f>A2/10</f>
        <v>4.0999999999999996</v>
      </c>
      <c r="O2">
        <f>B2/10</f>
        <v>14.9</v>
      </c>
      <c r="R2" s="13">
        <f>N2</f>
        <v>4.0999999999999996</v>
      </c>
      <c r="S2" s="13">
        <f>O2</f>
        <v>14.9</v>
      </c>
      <c r="T2" s="13">
        <f>R2*S2</f>
        <v>61.089999999999996</v>
      </c>
      <c r="U2" s="13">
        <f>R2^2</f>
        <v>16.809999999999999</v>
      </c>
      <c r="V2" s="13">
        <f>S2^2</f>
        <v>222.01000000000002</v>
      </c>
    </row>
    <row r="3" spans="1:22" x14ac:dyDescent="0.3">
      <c r="A3">
        <v>45</v>
      </c>
      <c r="B3">
        <v>154</v>
      </c>
      <c r="E3" s="13">
        <f t="shared" ref="E3:E16" si="0">A3</f>
        <v>45</v>
      </c>
      <c r="F3" s="13">
        <f t="shared" ref="F3:F16" si="1">B3</f>
        <v>154</v>
      </c>
      <c r="G3" s="13">
        <f t="shared" ref="G3:G16" si="2">E3*F3</f>
        <v>6930</v>
      </c>
      <c r="H3" s="13">
        <f t="shared" ref="H3:H16" si="3">E3^2</f>
        <v>2025</v>
      </c>
      <c r="I3" s="13">
        <f t="shared" ref="I3:I16" si="4">F3^2</f>
        <v>23716</v>
      </c>
      <c r="N3">
        <f t="shared" ref="N3:N16" si="5">A3/10</f>
        <v>4.5</v>
      </c>
      <c r="O3">
        <f t="shared" ref="O3:O16" si="6">B3/10</f>
        <v>15.4</v>
      </c>
      <c r="R3" s="13">
        <f t="shared" ref="R3:R16" si="7">N3</f>
        <v>4.5</v>
      </c>
      <c r="S3" s="13">
        <f t="shared" ref="S3:S16" si="8">O3</f>
        <v>15.4</v>
      </c>
      <c r="T3" s="13">
        <f t="shared" ref="T3:T16" si="9">R3*S3</f>
        <v>69.3</v>
      </c>
      <c r="U3" s="13">
        <f t="shared" ref="U3:U16" si="10">R3^2</f>
        <v>20.25</v>
      </c>
      <c r="V3" s="13">
        <f t="shared" ref="V3:V16" si="11">S3^2</f>
        <v>237.16000000000003</v>
      </c>
    </row>
    <row r="4" spans="1:22" x14ac:dyDescent="0.3">
      <c r="A4">
        <v>84</v>
      </c>
      <c r="B4">
        <v>175</v>
      </c>
      <c r="E4" s="13">
        <f t="shared" si="0"/>
        <v>84</v>
      </c>
      <c r="F4" s="13">
        <f t="shared" si="1"/>
        <v>175</v>
      </c>
      <c r="G4" s="13">
        <f t="shared" si="2"/>
        <v>14700</v>
      </c>
      <c r="H4" s="13">
        <f t="shared" si="3"/>
        <v>7056</v>
      </c>
      <c r="I4" s="13">
        <f t="shared" si="4"/>
        <v>30625</v>
      </c>
      <c r="N4">
        <f t="shared" si="5"/>
        <v>8.4</v>
      </c>
      <c r="O4">
        <f t="shared" si="6"/>
        <v>17.5</v>
      </c>
      <c r="R4" s="13">
        <f t="shared" si="7"/>
        <v>8.4</v>
      </c>
      <c r="S4" s="13">
        <f t="shared" si="8"/>
        <v>17.5</v>
      </c>
      <c r="T4" s="13">
        <f t="shared" si="9"/>
        <v>147</v>
      </c>
      <c r="U4" s="13">
        <f t="shared" si="10"/>
        <v>70.56</v>
      </c>
      <c r="V4" s="13">
        <f t="shared" si="11"/>
        <v>306.25</v>
      </c>
    </row>
    <row r="5" spans="1:22" x14ac:dyDescent="0.3">
      <c r="A5">
        <v>60</v>
      </c>
      <c r="B5">
        <v>161</v>
      </c>
      <c r="E5" s="13">
        <f t="shared" si="0"/>
        <v>60</v>
      </c>
      <c r="F5" s="13">
        <f t="shared" si="1"/>
        <v>161</v>
      </c>
      <c r="G5" s="13">
        <f t="shared" si="2"/>
        <v>9660</v>
      </c>
      <c r="H5" s="13">
        <f t="shared" si="3"/>
        <v>3600</v>
      </c>
      <c r="I5" s="13">
        <f t="shared" si="4"/>
        <v>25921</v>
      </c>
      <c r="N5">
        <f t="shared" si="5"/>
        <v>6</v>
      </c>
      <c r="O5">
        <f t="shared" si="6"/>
        <v>16.100000000000001</v>
      </c>
      <c r="R5" s="13">
        <f t="shared" si="7"/>
        <v>6</v>
      </c>
      <c r="S5" s="13">
        <f t="shared" si="8"/>
        <v>16.100000000000001</v>
      </c>
      <c r="T5" s="13">
        <f t="shared" si="9"/>
        <v>96.600000000000009</v>
      </c>
      <c r="U5" s="13">
        <f t="shared" si="10"/>
        <v>36</v>
      </c>
      <c r="V5" s="13">
        <f t="shared" si="11"/>
        <v>259.21000000000004</v>
      </c>
    </row>
    <row r="6" spans="1:22" x14ac:dyDescent="0.3">
      <c r="A6">
        <v>89</v>
      </c>
      <c r="B6">
        <v>179</v>
      </c>
      <c r="E6" s="13">
        <f t="shared" si="0"/>
        <v>89</v>
      </c>
      <c r="F6" s="13">
        <f t="shared" si="1"/>
        <v>179</v>
      </c>
      <c r="G6" s="13">
        <f t="shared" si="2"/>
        <v>15931</v>
      </c>
      <c r="H6" s="13">
        <f t="shared" si="3"/>
        <v>7921</v>
      </c>
      <c r="I6" s="13">
        <f t="shared" si="4"/>
        <v>32041</v>
      </c>
      <c r="N6">
        <f t="shared" si="5"/>
        <v>8.9</v>
      </c>
      <c r="O6">
        <f t="shared" si="6"/>
        <v>17.899999999999999</v>
      </c>
      <c r="R6" s="13">
        <f t="shared" si="7"/>
        <v>8.9</v>
      </c>
      <c r="S6" s="13">
        <f t="shared" si="8"/>
        <v>17.899999999999999</v>
      </c>
      <c r="T6" s="13">
        <f t="shared" si="9"/>
        <v>159.31</v>
      </c>
      <c r="U6" s="13">
        <f t="shared" si="10"/>
        <v>79.210000000000008</v>
      </c>
      <c r="V6" s="13">
        <f t="shared" si="11"/>
        <v>320.40999999999997</v>
      </c>
    </row>
    <row r="7" spans="1:22" x14ac:dyDescent="0.3">
      <c r="A7">
        <v>67</v>
      </c>
      <c r="B7">
        <v>180</v>
      </c>
      <c r="E7" s="13">
        <f t="shared" si="0"/>
        <v>67</v>
      </c>
      <c r="F7" s="13">
        <f t="shared" si="1"/>
        <v>180</v>
      </c>
      <c r="G7" s="13">
        <f t="shared" si="2"/>
        <v>12060</v>
      </c>
      <c r="H7" s="13">
        <f t="shared" si="3"/>
        <v>4489</v>
      </c>
      <c r="I7" s="13">
        <f t="shared" si="4"/>
        <v>32400</v>
      </c>
      <c r="N7">
        <f t="shared" si="5"/>
        <v>6.7</v>
      </c>
      <c r="O7">
        <f t="shared" si="6"/>
        <v>18</v>
      </c>
      <c r="R7" s="13">
        <f t="shared" si="7"/>
        <v>6.7</v>
      </c>
      <c r="S7" s="13">
        <f t="shared" si="8"/>
        <v>18</v>
      </c>
      <c r="T7" s="13">
        <f t="shared" si="9"/>
        <v>120.60000000000001</v>
      </c>
      <c r="U7" s="13">
        <f t="shared" si="10"/>
        <v>44.89</v>
      </c>
      <c r="V7" s="13">
        <f t="shared" si="11"/>
        <v>324</v>
      </c>
    </row>
    <row r="8" spans="1:22" x14ac:dyDescent="0.3">
      <c r="A8">
        <v>70</v>
      </c>
      <c r="B8">
        <v>160</v>
      </c>
      <c r="E8" s="13">
        <f t="shared" si="0"/>
        <v>70</v>
      </c>
      <c r="F8" s="13">
        <f t="shared" si="1"/>
        <v>160</v>
      </c>
      <c r="G8" s="13">
        <f t="shared" si="2"/>
        <v>11200</v>
      </c>
      <c r="H8" s="13">
        <f t="shared" si="3"/>
        <v>4900</v>
      </c>
      <c r="I8" s="13">
        <f t="shared" si="4"/>
        <v>25600</v>
      </c>
      <c r="N8">
        <f t="shared" si="5"/>
        <v>7</v>
      </c>
      <c r="O8">
        <f t="shared" si="6"/>
        <v>16</v>
      </c>
      <c r="R8" s="13">
        <f t="shared" si="7"/>
        <v>7</v>
      </c>
      <c r="S8" s="13">
        <f t="shared" si="8"/>
        <v>16</v>
      </c>
      <c r="T8" s="13">
        <f t="shared" si="9"/>
        <v>112</v>
      </c>
      <c r="U8" s="13">
        <f t="shared" si="10"/>
        <v>49</v>
      </c>
      <c r="V8" s="13">
        <f t="shared" si="11"/>
        <v>256</v>
      </c>
    </row>
    <row r="9" spans="1:22" x14ac:dyDescent="0.3">
      <c r="A9">
        <v>48</v>
      </c>
      <c r="B9">
        <v>144</v>
      </c>
      <c r="E9" s="13">
        <f t="shared" si="0"/>
        <v>48</v>
      </c>
      <c r="F9" s="13">
        <f t="shared" si="1"/>
        <v>144</v>
      </c>
      <c r="G9" s="13">
        <f t="shared" si="2"/>
        <v>6912</v>
      </c>
      <c r="H9" s="13">
        <f t="shared" si="3"/>
        <v>2304</v>
      </c>
      <c r="I9" s="13">
        <f t="shared" si="4"/>
        <v>20736</v>
      </c>
      <c r="N9">
        <f t="shared" si="5"/>
        <v>4.8</v>
      </c>
      <c r="O9">
        <f t="shared" si="6"/>
        <v>14.4</v>
      </c>
      <c r="R9" s="13">
        <f t="shared" si="7"/>
        <v>4.8</v>
      </c>
      <c r="S9" s="13">
        <f t="shared" si="8"/>
        <v>14.4</v>
      </c>
      <c r="T9" s="13">
        <f t="shared" si="9"/>
        <v>69.12</v>
      </c>
      <c r="U9" s="13">
        <f t="shared" si="10"/>
        <v>23.04</v>
      </c>
      <c r="V9" s="13">
        <f t="shared" si="11"/>
        <v>207.36</v>
      </c>
    </row>
    <row r="10" spans="1:22" x14ac:dyDescent="0.3">
      <c r="A10">
        <v>72</v>
      </c>
      <c r="B10">
        <v>165</v>
      </c>
      <c r="E10" s="13">
        <f t="shared" si="0"/>
        <v>72</v>
      </c>
      <c r="F10" s="13">
        <f t="shared" si="1"/>
        <v>165</v>
      </c>
      <c r="G10" s="13">
        <f t="shared" si="2"/>
        <v>11880</v>
      </c>
      <c r="H10" s="13">
        <f t="shared" si="3"/>
        <v>5184</v>
      </c>
      <c r="I10" s="13">
        <f t="shared" si="4"/>
        <v>27225</v>
      </c>
      <c r="N10">
        <f t="shared" si="5"/>
        <v>7.2</v>
      </c>
      <c r="O10">
        <f t="shared" si="6"/>
        <v>16.5</v>
      </c>
      <c r="R10" s="13">
        <f t="shared" si="7"/>
        <v>7.2</v>
      </c>
      <c r="S10" s="13">
        <f t="shared" si="8"/>
        <v>16.5</v>
      </c>
      <c r="T10" s="13">
        <f t="shared" si="9"/>
        <v>118.8</v>
      </c>
      <c r="U10" s="13">
        <f t="shared" si="10"/>
        <v>51.84</v>
      </c>
      <c r="V10" s="13">
        <f t="shared" si="11"/>
        <v>272.25</v>
      </c>
    </row>
    <row r="11" spans="1:22" x14ac:dyDescent="0.3">
      <c r="A11">
        <v>60</v>
      </c>
      <c r="B11">
        <v>161</v>
      </c>
      <c r="E11" s="13">
        <f t="shared" si="0"/>
        <v>60</v>
      </c>
      <c r="F11" s="13">
        <f t="shared" si="1"/>
        <v>161</v>
      </c>
      <c r="G11" s="13">
        <f t="shared" si="2"/>
        <v>9660</v>
      </c>
      <c r="H11" s="13">
        <f t="shared" si="3"/>
        <v>3600</v>
      </c>
      <c r="I11" s="13">
        <f t="shared" si="4"/>
        <v>25921</v>
      </c>
      <c r="N11">
        <f t="shared" si="5"/>
        <v>6</v>
      </c>
      <c r="O11">
        <f t="shared" si="6"/>
        <v>16.100000000000001</v>
      </c>
      <c r="R11" s="13">
        <f t="shared" si="7"/>
        <v>6</v>
      </c>
      <c r="S11" s="13">
        <f t="shared" si="8"/>
        <v>16.100000000000001</v>
      </c>
      <c r="T11" s="13">
        <f t="shared" si="9"/>
        <v>96.600000000000009</v>
      </c>
      <c r="U11" s="13">
        <f t="shared" si="10"/>
        <v>36</v>
      </c>
      <c r="V11" s="13">
        <f t="shared" si="11"/>
        <v>259.21000000000004</v>
      </c>
    </row>
    <row r="12" spans="1:22" x14ac:dyDescent="0.3">
      <c r="A12">
        <v>79</v>
      </c>
      <c r="B12">
        <v>185</v>
      </c>
      <c r="E12" s="13">
        <f t="shared" si="0"/>
        <v>79</v>
      </c>
      <c r="F12" s="13">
        <f t="shared" si="1"/>
        <v>185</v>
      </c>
      <c r="G12" s="13">
        <f t="shared" si="2"/>
        <v>14615</v>
      </c>
      <c r="H12" s="13">
        <f t="shared" si="3"/>
        <v>6241</v>
      </c>
      <c r="I12" s="13">
        <f t="shared" si="4"/>
        <v>34225</v>
      </c>
      <c r="N12">
        <f t="shared" si="5"/>
        <v>7.9</v>
      </c>
      <c r="O12">
        <f t="shared" si="6"/>
        <v>18.5</v>
      </c>
      <c r="R12" s="13">
        <f t="shared" si="7"/>
        <v>7.9</v>
      </c>
      <c r="S12" s="13">
        <f t="shared" si="8"/>
        <v>18.5</v>
      </c>
      <c r="T12" s="13">
        <f t="shared" si="9"/>
        <v>146.15</v>
      </c>
      <c r="U12" s="13">
        <f t="shared" si="10"/>
        <v>62.410000000000004</v>
      </c>
      <c r="V12" s="13">
        <f t="shared" si="11"/>
        <v>342.25</v>
      </c>
    </row>
    <row r="13" spans="1:22" x14ac:dyDescent="0.3">
      <c r="A13">
        <v>61</v>
      </c>
      <c r="B13">
        <v>155</v>
      </c>
      <c r="E13" s="13">
        <f t="shared" si="0"/>
        <v>61</v>
      </c>
      <c r="F13" s="13">
        <f t="shared" si="1"/>
        <v>155</v>
      </c>
      <c r="G13" s="13">
        <f t="shared" si="2"/>
        <v>9455</v>
      </c>
      <c r="H13" s="13">
        <f t="shared" si="3"/>
        <v>3721</v>
      </c>
      <c r="I13" s="13">
        <f t="shared" si="4"/>
        <v>24025</v>
      </c>
      <c r="N13">
        <f t="shared" si="5"/>
        <v>6.1</v>
      </c>
      <c r="O13">
        <f t="shared" si="6"/>
        <v>15.5</v>
      </c>
      <c r="R13" s="13">
        <f t="shared" si="7"/>
        <v>6.1</v>
      </c>
      <c r="S13" s="13">
        <f t="shared" si="8"/>
        <v>15.5</v>
      </c>
      <c r="T13" s="13">
        <f t="shared" si="9"/>
        <v>94.55</v>
      </c>
      <c r="U13" s="13">
        <f t="shared" si="10"/>
        <v>37.209999999999994</v>
      </c>
      <c r="V13" s="13">
        <f t="shared" si="11"/>
        <v>240.25</v>
      </c>
    </row>
    <row r="14" spans="1:22" x14ac:dyDescent="0.3">
      <c r="A14">
        <v>65</v>
      </c>
      <c r="B14">
        <v>154</v>
      </c>
      <c r="E14" s="13">
        <f t="shared" si="0"/>
        <v>65</v>
      </c>
      <c r="F14" s="13">
        <f t="shared" si="1"/>
        <v>154</v>
      </c>
      <c r="G14" s="13">
        <f t="shared" si="2"/>
        <v>10010</v>
      </c>
      <c r="H14" s="13">
        <f t="shared" si="3"/>
        <v>4225</v>
      </c>
      <c r="I14" s="13">
        <f t="shared" si="4"/>
        <v>23716</v>
      </c>
      <c r="N14">
        <f t="shared" si="5"/>
        <v>6.5</v>
      </c>
      <c r="O14">
        <f t="shared" si="6"/>
        <v>15.4</v>
      </c>
      <c r="R14" s="13">
        <f t="shared" si="7"/>
        <v>6.5</v>
      </c>
      <c r="S14" s="13">
        <f t="shared" si="8"/>
        <v>15.4</v>
      </c>
      <c r="T14" s="13">
        <f t="shared" si="9"/>
        <v>100.10000000000001</v>
      </c>
      <c r="U14" s="13">
        <f t="shared" si="10"/>
        <v>42.25</v>
      </c>
      <c r="V14" s="13">
        <f t="shared" si="11"/>
        <v>237.16000000000003</v>
      </c>
    </row>
    <row r="15" spans="1:22" x14ac:dyDescent="0.3">
      <c r="A15">
        <v>64</v>
      </c>
      <c r="B15">
        <v>171</v>
      </c>
      <c r="E15" s="13">
        <f t="shared" si="0"/>
        <v>64</v>
      </c>
      <c r="F15" s="13">
        <f t="shared" si="1"/>
        <v>171</v>
      </c>
      <c r="G15" s="13">
        <f t="shared" si="2"/>
        <v>10944</v>
      </c>
      <c r="H15" s="13">
        <f t="shared" si="3"/>
        <v>4096</v>
      </c>
      <c r="I15" s="13">
        <f t="shared" si="4"/>
        <v>29241</v>
      </c>
      <c r="N15">
        <f t="shared" si="5"/>
        <v>6.4</v>
      </c>
      <c r="O15">
        <f t="shared" si="6"/>
        <v>17.100000000000001</v>
      </c>
      <c r="R15" s="13">
        <f t="shared" si="7"/>
        <v>6.4</v>
      </c>
      <c r="S15" s="13">
        <f t="shared" si="8"/>
        <v>17.100000000000001</v>
      </c>
      <c r="T15" s="13">
        <f t="shared" si="9"/>
        <v>109.44000000000001</v>
      </c>
      <c r="U15" s="13">
        <f t="shared" si="10"/>
        <v>40.960000000000008</v>
      </c>
      <c r="V15" s="13">
        <f t="shared" si="11"/>
        <v>292.41000000000003</v>
      </c>
    </row>
    <row r="16" spans="1:22" x14ac:dyDescent="0.3">
      <c r="A16">
        <v>70</v>
      </c>
      <c r="B16">
        <v>177</v>
      </c>
      <c r="E16" s="13">
        <f t="shared" si="0"/>
        <v>70</v>
      </c>
      <c r="F16" s="13">
        <f t="shared" si="1"/>
        <v>177</v>
      </c>
      <c r="G16" s="13">
        <f t="shared" si="2"/>
        <v>12390</v>
      </c>
      <c r="H16" s="13">
        <f t="shared" si="3"/>
        <v>4900</v>
      </c>
      <c r="I16" s="13">
        <f t="shared" si="4"/>
        <v>31329</v>
      </c>
      <c r="N16">
        <f t="shared" si="5"/>
        <v>7</v>
      </c>
      <c r="O16">
        <f t="shared" si="6"/>
        <v>17.7</v>
      </c>
      <c r="R16" s="13">
        <f t="shared" si="7"/>
        <v>7</v>
      </c>
      <c r="S16" s="13">
        <f t="shared" si="8"/>
        <v>17.7</v>
      </c>
      <c r="T16" s="13">
        <f t="shared" si="9"/>
        <v>123.89999999999999</v>
      </c>
      <c r="U16" s="13">
        <f t="shared" si="10"/>
        <v>49</v>
      </c>
      <c r="V16" s="13">
        <f t="shared" si="11"/>
        <v>313.28999999999996</v>
      </c>
    </row>
    <row r="17" spans="1:22" x14ac:dyDescent="0.3">
      <c r="E17" s="20">
        <f>SUM(E2:E16)</f>
        <v>975</v>
      </c>
      <c r="F17" s="20">
        <f t="shared" ref="F17:I17" si="12">SUM(F2:F16)</f>
        <v>2470</v>
      </c>
      <c r="G17" s="20">
        <f t="shared" si="12"/>
        <v>162456</v>
      </c>
      <c r="H17" s="20">
        <f t="shared" si="12"/>
        <v>65943</v>
      </c>
      <c r="I17" s="20">
        <f t="shared" si="12"/>
        <v>408922</v>
      </c>
      <c r="R17" s="20">
        <f>SUM(R2:R16)</f>
        <v>97.5</v>
      </c>
      <c r="S17" s="20">
        <f t="shared" ref="S17" si="13">SUM(S2:S16)</f>
        <v>246.99999999999997</v>
      </c>
      <c r="T17" s="20">
        <f t="shared" ref="T17" si="14">SUM(T2:T16)</f>
        <v>1624.56</v>
      </c>
      <c r="U17" s="20">
        <f t="shared" ref="U17" si="15">SUM(U2:U16)</f>
        <v>659.43000000000006</v>
      </c>
      <c r="V17" s="20">
        <f t="shared" ref="V17" si="16">SUM(V2:V16)</f>
        <v>4089.22</v>
      </c>
    </row>
    <row r="19" spans="1:22" x14ac:dyDescent="0.3">
      <c r="A19" s="11" t="s">
        <v>17</v>
      </c>
      <c r="E19" t="s">
        <v>23</v>
      </c>
      <c r="F19" s="13">
        <f>15*G17</f>
        <v>2436840</v>
      </c>
      <c r="N19" s="11" t="s">
        <v>17</v>
      </c>
      <c r="R19" t="s">
        <v>23</v>
      </c>
      <c r="S19" s="13">
        <f>15*T17</f>
        <v>24368.399999999998</v>
      </c>
    </row>
    <row r="20" spans="1:22" x14ac:dyDescent="0.3">
      <c r="A20" s="19">
        <f>CORREL(A2:A16,B2:B16)</f>
        <v>0.80274045591123577</v>
      </c>
      <c r="E20" t="s">
        <v>24</v>
      </c>
      <c r="F20" s="13">
        <f>E17*F17</f>
        <v>2408250</v>
      </c>
      <c r="N20" s="19">
        <f>CORREL(N2:N16,O2:O16)</f>
        <v>0.80274045591123588</v>
      </c>
      <c r="R20" t="s">
        <v>24</v>
      </c>
      <c r="S20" s="13">
        <f>R17*S17</f>
        <v>24082.499999999996</v>
      </c>
    </row>
    <row r="21" spans="1:22" x14ac:dyDescent="0.3">
      <c r="E21" t="s">
        <v>25</v>
      </c>
      <c r="F21" s="14">
        <f>15*H17</f>
        <v>989145</v>
      </c>
      <c r="R21" t="s">
        <v>25</v>
      </c>
      <c r="S21" s="14">
        <f>15*U17</f>
        <v>9891.4500000000007</v>
      </c>
    </row>
    <row r="22" spans="1:22" x14ac:dyDescent="0.3">
      <c r="A22" s="11"/>
      <c r="B22" s="11"/>
      <c r="E22" t="s">
        <v>26</v>
      </c>
      <c r="F22" s="14">
        <f>E17^2</f>
        <v>950625</v>
      </c>
      <c r="N22" s="11"/>
      <c r="O22" s="11"/>
      <c r="R22" t="s">
        <v>26</v>
      </c>
      <c r="S22" s="14">
        <f>R17^2</f>
        <v>9506.25</v>
      </c>
    </row>
    <row r="23" spans="1:22" x14ac:dyDescent="0.3">
      <c r="A23" s="18"/>
      <c r="B23" s="18"/>
      <c r="E23" t="s">
        <v>27</v>
      </c>
      <c r="F23" s="14">
        <f>15*I17</f>
        <v>6133830</v>
      </c>
      <c r="N23" s="18"/>
      <c r="O23" s="18"/>
      <c r="R23" t="s">
        <v>27</v>
      </c>
      <c r="S23" s="14">
        <f>15*V17</f>
        <v>61338.299999999996</v>
      </c>
    </row>
    <row r="24" spans="1:22" x14ac:dyDescent="0.3">
      <c r="E24" t="s">
        <v>28</v>
      </c>
      <c r="F24" s="14">
        <f>F17^2</f>
        <v>6100900</v>
      </c>
      <c r="R24" t="s">
        <v>28</v>
      </c>
      <c r="S24" s="14">
        <f>S17^2</f>
        <v>61008.999999999985</v>
      </c>
    </row>
    <row r="26" spans="1:22" x14ac:dyDescent="0.3">
      <c r="E26" t="s">
        <v>29</v>
      </c>
      <c r="F26" s="14">
        <f>F19-(F20)</f>
        <v>28590</v>
      </c>
      <c r="R26" t="s">
        <v>29</v>
      </c>
      <c r="S26" s="14">
        <f>S19-(S20)</f>
        <v>285.90000000000146</v>
      </c>
    </row>
    <row r="27" spans="1:22" x14ac:dyDescent="0.3">
      <c r="E27" t="s">
        <v>30</v>
      </c>
      <c r="F27" s="14">
        <f>SQRT((F21-F22)*(F23-F24))</f>
        <v>35615.496627170593</v>
      </c>
      <c r="R27" t="s">
        <v>30</v>
      </c>
      <c r="S27" s="14">
        <f>SQRT((S21-S22)*(S23-S24))</f>
        <v>356.15496627171177</v>
      </c>
    </row>
    <row r="28" spans="1:22" x14ac:dyDescent="0.3">
      <c r="E28" s="11" t="s">
        <v>17</v>
      </c>
      <c r="F28" s="15">
        <f>F26/F27</f>
        <v>0.80274045591123577</v>
      </c>
      <c r="R28" s="11" t="s">
        <v>17</v>
      </c>
      <c r="S28" s="15">
        <f>S26/S27</f>
        <v>0.80274045591122667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DD3B-3326-4717-A8A4-2C66C7090CA1}">
  <dimension ref="A1"/>
  <sheetViews>
    <sheetView workbookViewId="0">
      <selection activeCell="Q6" sqref="Q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B183-A418-449C-926F-E243BF60671F}">
  <dimension ref="A1:W14"/>
  <sheetViews>
    <sheetView workbookViewId="0">
      <selection activeCell="A14" sqref="A14"/>
    </sheetView>
  </sheetViews>
  <sheetFormatPr defaultRowHeight="14.4" x14ac:dyDescent="0.3"/>
  <cols>
    <col min="1" max="1" width="11.88671875" bestFit="1" customWidth="1"/>
    <col min="2" max="2" width="15" bestFit="1" customWidth="1"/>
    <col min="3" max="3" width="8.33203125" customWidth="1"/>
    <col min="4" max="4" width="14" bestFit="1" customWidth="1"/>
    <col min="5" max="5" width="13.33203125" bestFit="1" customWidth="1"/>
    <col min="6" max="6" width="6" bestFit="1" customWidth="1"/>
    <col min="8" max="8" width="38.109375" bestFit="1" customWidth="1"/>
    <col min="12" max="12" width="11.88671875" bestFit="1" customWidth="1"/>
    <col min="13" max="13" width="15" bestFit="1" customWidth="1"/>
    <col min="14" max="14" width="14" bestFit="1" customWidth="1"/>
    <col min="15" max="15" width="15.5546875" bestFit="1" customWidth="1"/>
    <col min="18" max="18" width="37.109375" bestFit="1" customWidth="1"/>
    <col min="20" max="20" width="11.88671875" bestFit="1" customWidth="1"/>
    <col min="21" max="21" width="15" bestFit="1" customWidth="1"/>
    <col min="22" max="22" width="10" customWidth="1"/>
    <col min="23" max="23" width="9.5546875" customWidth="1"/>
  </cols>
  <sheetData>
    <row r="1" spans="1:23" x14ac:dyDescent="0.3">
      <c r="A1" s="22" t="s">
        <v>31</v>
      </c>
      <c r="B1" s="22" t="s">
        <v>32</v>
      </c>
      <c r="C1" s="23" t="s">
        <v>33</v>
      </c>
      <c r="D1" s="23" t="s">
        <v>34</v>
      </c>
      <c r="E1" s="23" t="s">
        <v>35</v>
      </c>
      <c r="H1" t="s">
        <v>36</v>
      </c>
      <c r="L1" s="22" t="s">
        <v>31</v>
      </c>
      <c r="M1" s="22" t="s">
        <v>32</v>
      </c>
      <c r="N1" s="23" t="s">
        <v>34</v>
      </c>
      <c r="O1" s="23" t="s">
        <v>37</v>
      </c>
      <c r="R1" t="s">
        <v>38</v>
      </c>
      <c r="T1" s="22" t="s">
        <v>31</v>
      </c>
      <c r="U1" s="22" t="s">
        <v>32</v>
      </c>
      <c r="V1" s="23" t="s">
        <v>39</v>
      </c>
      <c r="W1" s="23" t="s">
        <v>40</v>
      </c>
    </row>
    <row r="2" spans="1:23" x14ac:dyDescent="0.3">
      <c r="A2">
        <v>95</v>
      </c>
      <c r="B2">
        <v>79</v>
      </c>
      <c r="C2">
        <f>A2-B2</f>
        <v>16</v>
      </c>
      <c r="D2">
        <f>ABS(C2)</f>
        <v>16</v>
      </c>
      <c r="E2">
        <f>D2^2</f>
        <v>256</v>
      </c>
      <c r="H2" t="s">
        <v>41</v>
      </c>
      <c r="L2">
        <v>95</v>
      </c>
      <c r="M2">
        <v>79</v>
      </c>
      <c r="N2">
        <f>ABS(L2-M2)</f>
        <v>16</v>
      </c>
      <c r="O2" s="24">
        <f>N2/L2</f>
        <v>0.16842105263157894</v>
      </c>
      <c r="T2">
        <v>95</v>
      </c>
      <c r="U2">
        <v>79</v>
      </c>
      <c r="V2">
        <f>(T2-$T$12)^2</f>
        <v>696.96000000000026</v>
      </c>
      <c r="W2">
        <f>(T2-U2)^2</f>
        <v>256</v>
      </c>
    </row>
    <row r="3" spans="1:23" x14ac:dyDescent="0.3">
      <c r="A3">
        <v>90</v>
      </c>
      <c r="B3">
        <v>88</v>
      </c>
      <c r="C3">
        <f t="shared" ref="C3:C11" si="0">A3-B3</f>
        <v>2</v>
      </c>
      <c r="D3">
        <f t="shared" ref="D3:D11" si="1">ABS(C3)</f>
        <v>2</v>
      </c>
      <c r="E3">
        <f t="shared" ref="E3:E11" si="2">D3^2</f>
        <v>4</v>
      </c>
      <c r="H3" t="s">
        <v>42</v>
      </c>
      <c r="L3">
        <v>90</v>
      </c>
      <c r="M3">
        <v>88</v>
      </c>
      <c r="N3">
        <f t="shared" ref="N3:N11" si="3">ABS(L3-M3)</f>
        <v>2</v>
      </c>
      <c r="O3" s="24">
        <f t="shared" ref="O3:O11" si="4">N3/L3</f>
        <v>2.2222222222222223E-2</v>
      </c>
      <c r="T3">
        <v>90</v>
      </c>
      <c r="U3">
        <v>88</v>
      </c>
      <c r="V3">
        <f t="shared" ref="V3:V11" si="5">(T3-$T$12)^2</f>
        <v>457.96000000000026</v>
      </c>
      <c r="W3">
        <f t="shared" ref="W3:W11" si="6">(T3-U3)^2</f>
        <v>4</v>
      </c>
    </row>
    <row r="4" spans="1:23" x14ac:dyDescent="0.3">
      <c r="A4">
        <v>55</v>
      </c>
      <c r="B4">
        <v>63</v>
      </c>
      <c r="C4">
        <f t="shared" si="0"/>
        <v>-8</v>
      </c>
      <c r="D4">
        <f t="shared" si="1"/>
        <v>8</v>
      </c>
      <c r="E4">
        <f t="shared" si="2"/>
        <v>64</v>
      </c>
      <c r="H4" t="s">
        <v>43</v>
      </c>
      <c r="L4">
        <v>55</v>
      </c>
      <c r="M4">
        <v>63</v>
      </c>
      <c r="N4">
        <f t="shared" si="3"/>
        <v>8</v>
      </c>
      <c r="O4" s="24">
        <f t="shared" si="4"/>
        <v>0.14545454545454545</v>
      </c>
      <c r="T4">
        <v>55</v>
      </c>
      <c r="U4">
        <v>63</v>
      </c>
      <c r="V4">
        <f t="shared" si="5"/>
        <v>184.95999999999984</v>
      </c>
      <c r="W4">
        <f t="shared" si="6"/>
        <v>64</v>
      </c>
    </row>
    <row r="5" spans="1:23" x14ac:dyDescent="0.3">
      <c r="A5">
        <v>31</v>
      </c>
      <c r="B5">
        <v>29</v>
      </c>
      <c r="C5">
        <f t="shared" si="0"/>
        <v>2</v>
      </c>
      <c r="D5">
        <f t="shared" si="1"/>
        <v>2</v>
      </c>
      <c r="E5">
        <f t="shared" si="2"/>
        <v>4</v>
      </c>
      <c r="H5" t="s">
        <v>44</v>
      </c>
      <c r="L5">
        <v>31</v>
      </c>
      <c r="M5">
        <v>29</v>
      </c>
      <c r="N5">
        <f t="shared" si="3"/>
        <v>2</v>
      </c>
      <c r="O5" s="24">
        <f t="shared" si="4"/>
        <v>6.4516129032258063E-2</v>
      </c>
      <c r="T5">
        <v>31</v>
      </c>
      <c r="U5">
        <v>29</v>
      </c>
      <c r="V5">
        <f t="shared" si="5"/>
        <v>1413.7599999999995</v>
      </c>
      <c r="W5">
        <f t="shared" si="6"/>
        <v>4</v>
      </c>
    </row>
    <row r="6" spans="1:23" x14ac:dyDescent="0.3">
      <c r="A6">
        <v>40</v>
      </c>
      <c r="B6">
        <v>46</v>
      </c>
      <c r="C6">
        <f t="shared" si="0"/>
        <v>-6</v>
      </c>
      <c r="D6">
        <f t="shared" si="1"/>
        <v>6</v>
      </c>
      <c r="E6">
        <f t="shared" si="2"/>
        <v>36</v>
      </c>
      <c r="H6" t="s">
        <v>45</v>
      </c>
      <c r="L6">
        <v>40</v>
      </c>
      <c r="M6">
        <v>46</v>
      </c>
      <c r="N6">
        <f t="shared" si="3"/>
        <v>6</v>
      </c>
      <c r="O6" s="24">
        <f t="shared" si="4"/>
        <v>0.15</v>
      </c>
      <c r="T6">
        <v>40</v>
      </c>
      <c r="U6">
        <v>46</v>
      </c>
      <c r="V6">
        <f t="shared" si="5"/>
        <v>817.9599999999997</v>
      </c>
      <c r="W6">
        <f t="shared" si="6"/>
        <v>36</v>
      </c>
    </row>
    <row r="7" spans="1:23" x14ac:dyDescent="0.3">
      <c r="A7">
        <v>61</v>
      </c>
      <c r="B7">
        <v>58</v>
      </c>
      <c r="C7">
        <f t="shared" si="0"/>
        <v>3</v>
      </c>
      <c r="D7">
        <f t="shared" si="1"/>
        <v>3</v>
      </c>
      <c r="E7">
        <f t="shared" si="2"/>
        <v>9</v>
      </c>
      <c r="L7">
        <v>61</v>
      </c>
      <c r="M7">
        <v>58</v>
      </c>
      <c r="N7">
        <f t="shared" si="3"/>
        <v>3</v>
      </c>
      <c r="O7" s="24">
        <f t="shared" si="4"/>
        <v>4.9180327868852458E-2</v>
      </c>
      <c r="T7">
        <v>61</v>
      </c>
      <c r="U7">
        <v>58</v>
      </c>
      <c r="V7">
        <f t="shared" si="5"/>
        <v>57.759999999999913</v>
      </c>
      <c r="W7">
        <f t="shared" si="6"/>
        <v>9</v>
      </c>
    </row>
    <row r="8" spans="1:23" x14ac:dyDescent="0.3">
      <c r="A8">
        <v>54</v>
      </c>
      <c r="B8">
        <v>59</v>
      </c>
      <c r="C8">
        <f t="shared" si="0"/>
        <v>-5</v>
      </c>
      <c r="D8">
        <f t="shared" si="1"/>
        <v>5</v>
      </c>
      <c r="E8">
        <f t="shared" si="2"/>
        <v>25</v>
      </c>
      <c r="L8">
        <v>54</v>
      </c>
      <c r="M8">
        <v>59</v>
      </c>
      <c r="N8">
        <f t="shared" si="3"/>
        <v>5</v>
      </c>
      <c r="O8" s="24">
        <f t="shared" si="4"/>
        <v>9.2592592592592587E-2</v>
      </c>
      <c r="T8">
        <v>54</v>
      </c>
      <c r="U8">
        <v>59</v>
      </c>
      <c r="V8">
        <f t="shared" si="5"/>
        <v>213.15999999999983</v>
      </c>
      <c r="W8">
        <f t="shared" si="6"/>
        <v>25</v>
      </c>
    </row>
    <row r="9" spans="1:23" x14ac:dyDescent="0.3">
      <c r="A9">
        <v>83</v>
      </c>
      <c r="B9">
        <v>84</v>
      </c>
      <c r="C9">
        <f t="shared" si="0"/>
        <v>-1</v>
      </c>
      <c r="D9">
        <f t="shared" si="1"/>
        <v>1</v>
      </c>
      <c r="E9">
        <f t="shared" si="2"/>
        <v>1</v>
      </c>
      <c r="L9">
        <v>83</v>
      </c>
      <c r="M9">
        <v>84</v>
      </c>
      <c r="N9">
        <f t="shared" si="3"/>
        <v>1</v>
      </c>
      <c r="O9" s="24">
        <f t="shared" si="4"/>
        <v>1.2048192771084338E-2</v>
      </c>
      <c r="T9">
        <v>83</v>
      </c>
      <c r="U9">
        <v>84</v>
      </c>
      <c r="V9">
        <f t="shared" si="5"/>
        <v>207.36000000000016</v>
      </c>
      <c r="W9">
        <f t="shared" si="6"/>
        <v>1</v>
      </c>
    </row>
    <row r="10" spans="1:23" x14ac:dyDescent="0.3">
      <c r="A10">
        <v>85</v>
      </c>
      <c r="B10">
        <v>86</v>
      </c>
      <c r="C10">
        <f t="shared" si="0"/>
        <v>-1</v>
      </c>
      <c r="D10">
        <f t="shared" si="1"/>
        <v>1</v>
      </c>
      <c r="E10">
        <f t="shared" si="2"/>
        <v>1</v>
      </c>
      <c r="L10">
        <v>85</v>
      </c>
      <c r="M10">
        <v>86</v>
      </c>
      <c r="N10">
        <f t="shared" si="3"/>
        <v>1</v>
      </c>
      <c r="O10" s="24">
        <f t="shared" si="4"/>
        <v>1.1764705882352941E-2</v>
      </c>
      <c r="T10">
        <v>85</v>
      </c>
      <c r="U10">
        <v>86</v>
      </c>
      <c r="V10">
        <f t="shared" si="5"/>
        <v>268.96000000000021</v>
      </c>
      <c r="W10">
        <f t="shared" si="6"/>
        <v>1</v>
      </c>
    </row>
    <row r="11" spans="1:23" x14ac:dyDescent="0.3">
      <c r="A11">
        <v>92</v>
      </c>
      <c r="B11">
        <v>94</v>
      </c>
      <c r="C11">
        <f t="shared" si="0"/>
        <v>-2</v>
      </c>
      <c r="D11">
        <f t="shared" si="1"/>
        <v>2</v>
      </c>
      <c r="E11">
        <f t="shared" si="2"/>
        <v>4</v>
      </c>
      <c r="L11">
        <v>92</v>
      </c>
      <c r="M11">
        <v>94</v>
      </c>
      <c r="N11">
        <f t="shared" si="3"/>
        <v>2</v>
      </c>
      <c r="O11" s="24">
        <f t="shared" si="4"/>
        <v>2.1739130434782608E-2</v>
      </c>
      <c r="T11">
        <v>92</v>
      </c>
      <c r="U11">
        <v>94</v>
      </c>
      <c r="V11">
        <f t="shared" si="5"/>
        <v>547.56000000000029</v>
      </c>
      <c r="W11">
        <f t="shared" si="6"/>
        <v>4</v>
      </c>
    </row>
    <row r="12" spans="1:23" x14ac:dyDescent="0.3">
      <c r="C12">
        <f>AVERAGE(C2:C11)</f>
        <v>0</v>
      </c>
      <c r="D12" s="25">
        <f>AVERAGE(D2:D11)</f>
        <v>4.5999999999999996</v>
      </c>
      <c r="E12" s="25">
        <f>AVERAGE(E2:E11)</f>
        <v>40.4</v>
      </c>
      <c r="F12" s="25">
        <f>SQRT(E12)</f>
        <v>6.3560994328282812</v>
      </c>
      <c r="O12" s="26">
        <f>AVERAGE(O2:O11)</f>
        <v>7.3793889889026951E-2</v>
      </c>
      <c r="T12" s="7">
        <f>AVERAGE(T2:T11)</f>
        <v>68.599999999999994</v>
      </c>
      <c r="V12" s="7">
        <f>SUM(V2:V11)</f>
        <v>4866.3999999999996</v>
      </c>
      <c r="W12" s="7">
        <f>SUM(W2:W11)</f>
        <v>404</v>
      </c>
    </row>
    <row r="13" spans="1:23" x14ac:dyDescent="0.3">
      <c r="D13" s="25" t="s">
        <v>46</v>
      </c>
      <c r="E13" s="25" t="s">
        <v>47</v>
      </c>
      <c r="F13" s="25" t="s">
        <v>48</v>
      </c>
      <c r="O13" s="25" t="s">
        <v>49</v>
      </c>
    </row>
    <row r="14" spans="1:23" x14ac:dyDescent="0.3">
      <c r="O14" s="24"/>
      <c r="V14" s="7" t="s">
        <v>50</v>
      </c>
      <c r="W14" s="21">
        <f>1-(W12/V12)</f>
        <v>0.91698175242479041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4985-C8DA-4FA7-BFE2-D961C7740F90}">
  <dimension ref="A1:J23"/>
  <sheetViews>
    <sheetView zoomScale="120" zoomScaleNormal="120" workbookViewId="0">
      <selection activeCell="A2" sqref="A2"/>
    </sheetView>
  </sheetViews>
  <sheetFormatPr defaultRowHeight="14.4" x14ac:dyDescent="0.3"/>
  <cols>
    <col min="1" max="1" width="13.44140625" customWidth="1"/>
    <col min="2" max="2" width="10.33203125" customWidth="1"/>
    <col min="3" max="3" width="14.44140625" customWidth="1"/>
    <col min="4" max="4" width="14.88671875" customWidth="1"/>
    <col min="5" max="5" width="17.44140625" customWidth="1"/>
    <col min="6" max="6" width="17.109375" customWidth="1"/>
    <col min="8" max="8" width="18.33203125" customWidth="1"/>
    <col min="9" max="9" width="18" customWidth="1"/>
    <col min="10" max="10" width="20.88671875" customWidth="1"/>
  </cols>
  <sheetData>
    <row r="1" spans="1:10" x14ac:dyDescent="0.3">
      <c r="C1" s="29" t="s">
        <v>51</v>
      </c>
      <c r="D1" s="22" t="s">
        <v>52</v>
      </c>
      <c r="E1" s="22" t="s">
        <v>53</v>
      </c>
      <c r="F1" s="22" t="s">
        <v>54</v>
      </c>
      <c r="H1" s="28" t="s">
        <v>60</v>
      </c>
      <c r="I1" s="28" t="s">
        <v>61</v>
      </c>
      <c r="J1" s="28" t="s">
        <v>62</v>
      </c>
    </row>
    <row r="2" spans="1:10" x14ac:dyDescent="0.3">
      <c r="A2" s="27" t="s">
        <v>56</v>
      </c>
      <c r="B2" t="s">
        <v>55</v>
      </c>
      <c r="C2">
        <v>0.1</v>
      </c>
      <c r="D2">
        <v>0.23</v>
      </c>
      <c r="E2">
        <v>0.4</v>
      </c>
      <c r="F2">
        <v>0.9</v>
      </c>
    </row>
    <row r="3" spans="1:10" x14ac:dyDescent="0.3">
      <c r="A3" s="27" t="s">
        <v>57</v>
      </c>
      <c r="B3" t="s">
        <v>55</v>
      </c>
      <c r="C3">
        <v>0.9</v>
      </c>
      <c r="D3">
        <v>0.91</v>
      </c>
      <c r="E3">
        <v>0.99</v>
      </c>
      <c r="F3">
        <v>0.97</v>
      </c>
    </row>
    <row r="4" spans="1:10" x14ac:dyDescent="0.3">
      <c r="A4" s="27" t="s">
        <v>58</v>
      </c>
      <c r="B4" t="s">
        <v>55</v>
      </c>
      <c r="C4">
        <v>0.2</v>
      </c>
      <c r="D4">
        <v>0.7</v>
      </c>
      <c r="E4">
        <v>0.4</v>
      </c>
      <c r="F4">
        <v>0.9</v>
      </c>
    </row>
    <row r="5" spans="1:10" x14ac:dyDescent="0.3">
      <c r="A5" s="27" t="s">
        <v>59</v>
      </c>
      <c r="B5" t="s">
        <v>55</v>
      </c>
      <c r="C5">
        <v>0.95</v>
      </c>
      <c r="D5">
        <v>0.65</v>
      </c>
      <c r="E5">
        <v>0.1</v>
      </c>
      <c r="F5">
        <v>0.9</v>
      </c>
    </row>
    <row r="6" spans="1:10" x14ac:dyDescent="0.3">
      <c r="A6" s="27" t="s">
        <v>63</v>
      </c>
      <c r="B6" t="s">
        <v>55</v>
      </c>
      <c r="C6">
        <v>0.3</v>
      </c>
      <c r="D6">
        <v>0.31</v>
      </c>
      <c r="E6">
        <v>0.34</v>
      </c>
      <c r="F6">
        <v>0.32</v>
      </c>
    </row>
    <row r="22" spans="1:1" x14ac:dyDescent="0.3">
      <c r="A22" s="3" t="s">
        <v>64</v>
      </c>
    </row>
    <row r="23" spans="1:1" x14ac:dyDescent="0.3">
      <c r="A23" s="3" t="s">
        <v>65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 StdDev_1</vt:lpstr>
      <vt:lpstr>Var StdDev_2</vt:lpstr>
      <vt:lpstr>Covariance</vt:lpstr>
      <vt:lpstr>Correlation</vt:lpstr>
      <vt:lpstr>Quiz</vt:lpstr>
      <vt:lpstr>MAE, MSE, RMSE. MAPE</vt:lpstr>
      <vt:lpstr>Bias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Azad</dc:creator>
  <cp:lastModifiedBy>Rohan Azad</cp:lastModifiedBy>
  <dcterms:created xsi:type="dcterms:W3CDTF">2015-06-05T18:17:20Z</dcterms:created>
  <dcterms:modified xsi:type="dcterms:W3CDTF">2024-04-19T18:10:51Z</dcterms:modified>
</cp:coreProperties>
</file>